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520" windowHeight="7935" activeTab="0"/>
  </bookViews>
  <sheets>
    <sheet name="Свод ЛБО" sheetId="1" r:id="rId1"/>
  </sheets>
  <externalReferences>
    <externalReference r:id="rId4"/>
  </externalReferences>
  <definedNames>
    <definedName name="_xlnm.Print_Area" localSheetId="0">'Свод ЛБО'!$A$1:$L$1161</definedName>
  </definedNames>
  <calcPr fullCalcOnLoad="1"/>
</workbook>
</file>

<file path=xl/sharedStrings.xml><?xml version="1.0" encoding="utf-8"?>
<sst xmlns="http://schemas.openxmlformats.org/spreadsheetml/2006/main" count="1561" uniqueCount="432">
  <si>
    <t xml:space="preserve">                         ОТЧЕТ  ОБ  ИСПОЛНЕНИИ БЮДЖЕТА</t>
  </si>
  <si>
    <t xml:space="preserve">                                      ГЛАВНОГО РАСПОРЯДИТЕЛЯ (РАСПОРЯДИТЕЛЯ), ПОЛУЧАТЕЛЯ СРЕДСТВ БЮДЖЕТА</t>
  </si>
  <si>
    <t>КОДЫ</t>
  </si>
  <si>
    <t xml:space="preserve">  Форма по ОКУД</t>
  </si>
  <si>
    <t>0503127</t>
  </si>
  <si>
    <t xml:space="preserve">                   Дата</t>
  </si>
  <si>
    <t xml:space="preserve">             по ОКПО</t>
  </si>
  <si>
    <t>Периодичность:месячная</t>
  </si>
  <si>
    <t xml:space="preserve">Единица измерения:  руб </t>
  </si>
  <si>
    <t xml:space="preserve">             по ОКЕИ</t>
  </si>
  <si>
    <t>383</t>
  </si>
  <si>
    <t xml:space="preserve">                                 1. Доходы бюджета</t>
  </si>
  <si>
    <t xml:space="preserve">Доходы, утвержденные </t>
  </si>
  <si>
    <t xml:space="preserve">         Исполнено</t>
  </si>
  <si>
    <t>Неисполненные</t>
  </si>
  <si>
    <t xml:space="preserve"> Наименование показателя</t>
  </si>
  <si>
    <t>Код</t>
  </si>
  <si>
    <t>законом о бюджете,</t>
  </si>
  <si>
    <t xml:space="preserve">через </t>
  </si>
  <si>
    <t>через</t>
  </si>
  <si>
    <t>некассовые</t>
  </si>
  <si>
    <t>назначения</t>
  </si>
  <si>
    <t>стро-</t>
  </si>
  <si>
    <t>Код дохода по КД</t>
  </si>
  <si>
    <t>нормативными пра-</t>
  </si>
  <si>
    <t>органы,</t>
  </si>
  <si>
    <t>банковские</t>
  </si>
  <si>
    <t>операции</t>
  </si>
  <si>
    <t>итого</t>
  </si>
  <si>
    <t>ки</t>
  </si>
  <si>
    <t>вовыми актами</t>
  </si>
  <si>
    <t>осуществляющие</t>
  </si>
  <si>
    <t>счета</t>
  </si>
  <si>
    <t>о бюджете</t>
  </si>
  <si>
    <t>кассовое обслу-</t>
  </si>
  <si>
    <t>живание испол-</t>
  </si>
  <si>
    <t>нения бюджета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</si>
  <si>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</si>
  <si>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</si>
  <si>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</si>
  <si>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</si>
  <si>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</si>
  <si>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</si>
  <si>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</si>
  <si>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</si>
  <si>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в том числе:</t>
  </si>
  <si>
    <t>020</t>
  </si>
  <si>
    <t xml:space="preserve">             Форма 0503127  с.3</t>
  </si>
  <si>
    <t xml:space="preserve">                    3. Источники финансирования дефицита бюджетов</t>
  </si>
  <si>
    <t>Код источника</t>
  </si>
  <si>
    <t>через лицевые</t>
  </si>
  <si>
    <t>финансирования</t>
  </si>
  <si>
    <t>счета органов,</t>
  </si>
  <si>
    <t>по КИВФ, КИВнФ</t>
  </si>
  <si>
    <t>осуществляющих</t>
  </si>
  <si>
    <t>Источники финансирования дефицита бюджетов - всего</t>
  </si>
  <si>
    <t>500</t>
  </si>
  <si>
    <t xml:space="preserve">      в том числе:</t>
  </si>
  <si>
    <t>510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</si>
  <si>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</si>
  <si>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</si>
  <si>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</si>
  <si>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</si>
  <si>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</si>
  <si>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</si>
  <si>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</si>
  <si>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</t>
  </si>
  <si>
    <t>Уменьшение остатков</t>
  </si>
  <si>
    <t xml:space="preserve">                          2. Расходы бюджета</t>
  </si>
  <si>
    <t>Форма 0503027  с.2</t>
  </si>
  <si>
    <t>Бюджетные ассиг-</t>
  </si>
  <si>
    <t xml:space="preserve">Лимиты </t>
  </si>
  <si>
    <t xml:space="preserve">             Неисполненные </t>
  </si>
  <si>
    <t xml:space="preserve">Код расхода </t>
  </si>
  <si>
    <t>нования, утверж-</t>
  </si>
  <si>
    <t>бюджетных</t>
  </si>
  <si>
    <t xml:space="preserve">                назначения</t>
  </si>
  <si>
    <t xml:space="preserve">по ФКР, </t>
  </si>
  <si>
    <t>денные законом о</t>
  </si>
  <si>
    <t>обязательств</t>
  </si>
  <si>
    <t>по</t>
  </si>
  <si>
    <t>КЦСР,</t>
  </si>
  <si>
    <t>бюджете, норма-</t>
  </si>
  <si>
    <t>ассигно-</t>
  </si>
  <si>
    <t>лимитам</t>
  </si>
  <si>
    <t>КВР,</t>
  </si>
  <si>
    <t>тивными право-</t>
  </si>
  <si>
    <t>ваниям</t>
  </si>
  <si>
    <t>ЭКР</t>
  </si>
  <si>
    <t>выми актами о</t>
  </si>
  <si>
    <t>бюджете</t>
  </si>
  <si>
    <t>10</t>
  </si>
  <si>
    <t>11</t>
  </si>
  <si>
    <t>Расходы бюджета - всего</t>
  </si>
  <si>
    <t>200</t>
  </si>
  <si>
    <t>210</t>
  </si>
  <si>
    <t>Функц-е органов местного самоупр.</t>
  </si>
  <si>
    <t>211</t>
  </si>
  <si>
    <t>212</t>
  </si>
  <si>
    <t>213</t>
  </si>
  <si>
    <t>221</t>
  </si>
  <si>
    <t>222</t>
  </si>
  <si>
    <t>223</t>
  </si>
  <si>
    <t>224</t>
  </si>
  <si>
    <t>225</t>
  </si>
  <si>
    <t>226</t>
  </si>
  <si>
    <t>262</t>
  </si>
  <si>
    <t>263</t>
  </si>
  <si>
    <t>290</t>
  </si>
  <si>
    <t>310</t>
  </si>
  <si>
    <t>Функц-е местных адм.</t>
  </si>
  <si>
    <t>Обеспечение и проведение выборов(адм)</t>
  </si>
  <si>
    <t>01070200000097000</t>
  </si>
  <si>
    <t>ЗАГС</t>
  </si>
  <si>
    <t>01155190000518000</t>
  </si>
  <si>
    <t>Другие общегос.расходы</t>
  </si>
  <si>
    <t>01150010000005000</t>
  </si>
  <si>
    <t xml:space="preserve">ИТОГО </t>
  </si>
  <si>
    <t>0100</t>
  </si>
  <si>
    <t>Предупреждение и ликвидация последствий чрезвычайных ситуаций и стихийных бедствий (ГО)</t>
  </si>
  <si>
    <t>03092020000253000</t>
  </si>
  <si>
    <t>0300</t>
  </si>
  <si>
    <t>Другие вопросы в обл.образования(ап)</t>
  </si>
  <si>
    <t>Итого</t>
  </si>
  <si>
    <t>0709</t>
  </si>
  <si>
    <t>ВСЕГО</t>
  </si>
  <si>
    <t>0700</t>
  </si>
  <si>
    <t>Культура</t>
  </si>
  <si>
    <t>08014410000327000</t>
  </si>
  <si>
    <t>08014420000327000</t>
  </si>
  <si>
    <t>08014520000327000</t>
  </si>
  <si>
    <t>0801</t>
  </si>
  <si>
    <t>Культура аппарат</t>
  </si>
  <si>
    <t>08060010000005000</t>
  </si>
  <si>
    <t>ИТОГО культура</t>
  </si>
  <si>
    <t>0800</t>
  </si>
  <si>
    <t>Здравоохранение ц/б</t>
  </si>
  <si>
    <t>09014520000327000</t>
  </si>
  <si>
    <t>итого больницы</t>
  </si>
  <si>
    <t>09014700000327000</t>
  </si>
  <si>
    <t xml:space="preserve"> больницы бюджет</t>
  </si>
  <si>
    <t>больницы платные</t>
  </si>
  <si>
    <t>пол-ки</t>
  </si>
  <si>
    <t>09014710000327000</t>
  </si>
  <si>
    <t>Скорая</t>
  </si>
  <si>
    <t>09014770000327000</t>
  </si>
  <si>
    <t>ФАП</t>
  </si>
  <si>
    <t>09014780000327000</t>
  </si>
  <si>
    <t>0901</t>
  </si>
  <si>
    <t>ФОМС</t>
  </si>
  <si>
    <t>09017710000455261</t>
  </si>
  <si>
    <t>Итого с ФОМС</t>
  </si>
  <si>
    <t>Физ-ра</t>
  </si>
  <si>
    <t>09025120000455000</t>
  </si>
  <si>
    <t>Здравоохранение аппарат</t>
  </si>
  <si>
    <t>ИТОГО здрав</t>
  </si>
  <si>
    <t>0900</t>
  </si>
  <si>
    <t>Соцзащита</t>
  </si>
  <si>
    <t>10025060000327000</t>
  </si>
  <si>
    <t>Доплата к пенсии</t>
  </si>
  <si>
    <t>10035050000482262</t>
  </si>
  <si>
    <t>10035220000482262</t>
  </si>
  <si>
    <t>10035220000483262</t>
  </si>
  <si>
    <t>ОФК</t>
  </si>
  <si>
    <t>10035190000561262</t>
  </si>
  <si>
    <t>1003</t>
  </si>
  <si>
    <t>ИТОГО соц</t>
  </si>
  <si>
    <t>1000</t>
  </si>
  <si>
    <t>Результат исполнения бюджета (дефицит "--", профицит "+")</t>
  </si>
  <si>
    <t>ё</t>
  </si>
  <si>
    <t>Наименование бюджета местный</t>
  </si>
  <si>
    <t>340</t>
  </si>
  <si>
    <t>Измененение остатков в расчетах</t>
  </si>
  <si>
    <t>000 03 01 00 00 03 0000 810</t>
  </si>
  <si>
    <t>Изменение остатков в расчетах с органами, организующими исполнение бюджета</t>
  </si>
  <si>
    <t>Увеличение счетов расчетов</t>
  </si>
  <si>
    <t>Уменьшение счетов расчетов</t>
  </si>
  <si>
    <t>Заработная плата</t>
  </si>
  <si>
    <t>Прочие выплаты</t>
  </si>
  <si>
    <t>Транспортные услуги</t>
  </si>
  <si>
    <t>Коммунальные услуги</t>
  </si>
  <si>
    <t>Прочие услуги</t>
  </si>
  <si>
    <t>Прочие расходы</t>
  </si>
  <si>
    <t>начисление</t>
  </si>
  <si>
    <t>Связь</t>
  </si>
  <si>
    <t>Арендная плата</t>
  </si>
  <si>
    <t>Услуги по содержанию имущества</t>
  </si>
  <si>
    <t>Пособие по содержанию помощи</t>
  </si>
  <si>
    <t>Увел. Стоим. основн. Средств</t>
  </si>
  <si>
    <t>Увел. Стоим. матер. запасов</t>
  </si>
  <si>
    <t>214</t>
  </si>
  <si>
    <t>215</t>
  </si>
  <si>
    <t>216</t>
  </si>
  <si>
    <t>217</t>
  </si>
  <si>
    <t>218</t>
  </si>
  <si>
    <t>219</t>
  </si>
  <si>
    <t>220</t>
  </si>
  <si>
    <t>01030010000027000</t>
  </si>
  <si>
    <r>
      <t>1001</t>
    </r>
    <r>
      <rPr>
        <sz val="10"/>
        <rFont val="Arial Cyr"/>
        <family val="0"/>
      </rPr>
      <t>4900000714263</t>
    </r>
  </si>
  <si>
    <t>Увел. Стоим. осн.ср.</t>
  </si>
  <si>
    <t>Начисление</t>
  </si>
  <si>
    <t>Коммун. Услуги</t>
  </si>
  <si>
    <t>Усл. По содерж</t>
  </si>
  <si>
    <t>Увелич. Стоим. матер. запасов</t>
  </si>
  <si>
    <t>Аренда</t>
  </si>
  <si>
    <t>6-</t>
  </si>
  <si>
    <t>опека</t>
  </si>
  <si>
    <t>1004</t>
  </si>
  <si>
    <t>компенсация по родительской плате в ДОУ</t>
  </si>
  <si>
    <t>единовременное пособие при назначении ребенка в семью</t>
  </si>
  <si>
    <t>ПОВЫШЕНИЕ КВАЛИФИКАЦИИ</t>
  </si>
  <si>
    <t>ОЗДОРОВЛЕНИЕ</t>
  </si>
  <si>
    <t>12307090020400500000</t>
  </si>
  <si>
    <t>12307094529900001000</t>
  </si>
  <si>
    <t xml:space="preserve">1004 123 5201000005 000  </t>
  </si>
  <si>
    <t>АДМ Классное руководство</t>
  </si>
  <si>
    <t>АДМ Компенсация родительской платы</t>
  </si>
  <si>
    <t>0709 5210273 500 000</t>
  </si>
  <si>
    <t xml:space="preserve">                               340</t>
  </si>
  <si>
    <t>0709 5210274  500 000</t>
  </si>
  <si>
    <t xml:space="preserve">                                310</t>
  </si>
  <si>
    <t xml:space="preserve">                                340</t>
  </si>
  <si>
    <t>АДМ Проезд сирот</t>
  </si>
  <si>
    <t>АДМ Питание школ.</t>
  </si>
  <si>
    <t>АДМ Коммун. Льготы</t>
  </si>
  <si>
    <t>0709 5210269 500   340</t>
  </si>
  <si>
    <t>0709 5210271 500   000</t>
  </si>
  <si>
    <t xml:space="preserve">                                 310</t>
  </si>
  <si>
    <t xml:space="preserve">                                 340</t>
  </si>
  <si>
    <t>АДМ Коррекцион. Школы</t>
  </si>
  <si>
    <t>0709 5210268 500   000</t>
  </si>
  <si>
    <t>АДМ ОПЕКА</t>
  </si>
  <si>
    <t xml:space="preserve">                                 211</t>
  </si>
  <si>
    <t xml:space="preserve">                                 213</t>
  </si>
  <si>
    <t>0709 5210261 500  000</t>
  </si>
  <si>
    <t xml:space="preserve">                                211</t>
  </si>
  <si>
    <t xml:space="preserve">                                212</t>
  </si>
  <si>
    <t xml:space="preserve">                                213</t>
  </si>
  <si>
    <t xml:space="preserve">                                221</t>
  </si>
  <si>
    <t xml:space="preserve">                                222</t>
  </si>
  <si>
    <t xml:space="preserve">                                226</t>
  </si>
  <si>
    <t>ВСЕГО АДМИНИСТРИР.</t>
  </si>
  <si>
    <t>Соц. Гостинная</t>
  </si>
  <si>
    <t>КРАЕВОЙ БЮДЖЕТ</t>
  </si>
  <si>
    <t>МЕСТНЫЙ БЮДЖЕТ</t>
  </si>
  <si>
    <t>Увел. Стоим. Матер. Запасов</t>
  </si>
  <si>
    <t>123 0709 5210145 000</t>
  </si>
  <si>
    <t>Увеличение стоимости Матер. запасов</t>
  </si>
  <si>
    <t>123 0701 5210145 001 000</t>
  </si>
  <si>
    <t>Зак " 232 ГОССТАНДАРТ</t>
  </si>
  <si>
    <t>Зак№ 153 Питание</t>
  </si>
  <si>
    <t>КРАЕВОЙ  БЮДЖЕТ Зак№149</t>
  </si>
  <si>
    <t>Транспортнв=ые услуги</t>
  </si>
  <si>
    <t>Увел. Стоим. Основн. Средств</t>
  </si>
  <si>
    <t>КРАЕВОЙ БЮДЖЕТ Закон № №67</t>
  </si>
  <si>
    <t>Усл. По содерж.имущества</t>
  </si>
  <si>
    <t>Пособие по содерж. Помощи</t>
  </si>
  <si>
    <t>Увелич. Стоим. Матер. Запасов</t>
  </si>
  <si>
    <t>Другие вопросы в обл.образования  ВСЕГО</t>
  </si>
  <si>
    <t>Коммунальн. Услуги</t>
  </si>
  <si>
    <t>Проочие услуги</t>
  </si>
  <si>
    <t>Прочие  расходы</t>
  </si>
  <si>
    <t>Увел. Стоим. Основных</t>
  </si>
  <si>
    <t>Зак№261 Социальн. Выплаты</t>
  </si>
  <si>
    <t>Зак№153 Проезд сирот</t>
  </si>
  <si>
    <t>123 0709 5210246 262</t>
  </si>
  <si>
    <t>Зак№249/Медики, библиотекари</t>
  </si>
  <si>
    <t>Пособие по социал. Помощи</t>
  </si>
  <si>
    <t>Увелич. Стоим. Основн. Средств</t>
  </si>
  <si>
    <t>Увелич. Стоим. Матиер. Запасов</t>
  </si>
  <si>
    <t>Край ЕГЭ</t>
  </si>
  <si>
    <t>0702 1020102 003  225</t>
  </si>
  <si>
    <t xml:space="preserve">                                 226</t>
  </si>
  <si>
    <t xml:space="preserve">                                                                                       Л.Н.Шмагун</t>
  </si>
  <si>
    <t xml:space="preserve">                             226</t>
  </si>
  <si>
    <t>Покупка жилья мол. Спец.</t>
  </si>
  <si>
    <t>0709 5210347 021  310</t>
  </si>
  <si>
    <t>Денежное поощрение лучш. учителям</t>
  </si>
  <si>
    <t>0709 5210342 001  000</t>
  </si>
  <si>
    <t xml:space="preserve">                             340</t>
  </si>
  <si>
    <t>0709 5210267 500   000</t>
  </si>
  <si>
    <t xml:space="preserve">                             310</t>
  </si>
  <si>
    <t>1003 5058501 005 262</t>
  </si>
  <si>
    <t>07021020102003 000</t>
  </si>
  <si>
    <t>Субсидии Кап. Ремонт</t>
  </si>
  <si>
    <t xml:space="preserve">Школа Ачан </t>
  </si>
  <si>
    <t>0702 1020102 003 226</t>
  </si>
  <si>
    <t>1006 7950000 005 000</t>
  </si>
  <si>
    <t xml:space="preserve"> </t>
  </si>
  <si>
    <t xml:space="preserve">                                     262</t>
  </si>
  <si>
    <t>1004 123 5201313005 000</t>
  </si>
  <si>
    <t>1004 123 5050502005 000</t>
  </si>
  <si>
    <t xml:space="preserve">                                      262</t>
  </si>
  <si>
    <t>ДЕТСКИЕ  САДЫ</t>
  </si>
  <si>
    <t>123 0701 4209900 001 000</t>
  </si>
  <si>
    <t>ШКОЛЫ</t>
  </si>
  <si>
    <t>ДЕТСКИЕ  ДОМА</t>
  </si>
  <si>
    <t>ВНЕШКОЛЬНЫЕ УЧРЕЖДЕНИЯ</t>
  </si>
  <si>
    <t>КОРРЕКЦИОННЫЕ ШКОЛЫ</t>
  </si>
  <si>
    <t>Другие вопросы в обл.образования  /АППАРАТ/</t>
  </si>
  <si>
    <t>Другие вопросы в обл.образования  ПРОЧИЕ</t>
  </si>
  <si>
    <t>123 0709 5201100 500 000</t>
  </si>
  <si>
    <t>123 0709 5210261 500 000</t>
  </si>
  <si>
    <t>АДМ Питание школн.</t>
  </si>
  <si>
    <t>123 0709 5210267 500 000</t>
  </si>
  <si>
    <t>АДМ Коррекционные школы</t>
  </si>
  <si>
    <t>АДМ Лучшие учителя</t>
  </si>
  <si>
    <t>123 0709 5210268 500 000</t>
  </si>
  <si>
    <t>123 0709 5210269 500 000</t>
  </si>
  <si>
    <t>АДМ Коммунальн. Льготы</t>
  </si>
  <si>
    <t>123 0709 5210273 500 000</t>
  </si>
  <si>
    <t>123 0709 5210271 500 000</t>
  </si>
  <si>
    <t>АДМ Компенс. Родит. Пл.</t>
  </si>
  <si>
    <t>123 0709 5210274 500 000</t>
  </si>
  <si>
    <t xml:space="preserve">123 0709 5210342 001 000 </t>
  </si>
  <si>
    <t>Покупка и ремонт жилья</t>
  </si>
  <si>
    <t>123 0709 5210347 021 000</t>
  </si>
  <si>
    <t>Коммунальные льготы Закон №153</t>
  </si>
  <si>
    <t>Пособие по содержанию помощи приемным семьям</t>
  </si>
  <si>
    <t>123 1004 5201310 005 000</t>
  </si>
  <si>
    <t>Приемные семьи</t>
  </si>
  <si>
    <t>ОПЕКА</t>
  </si>
  <si>
    <t>123 1004 5201313 005 262</t>
  </si>
  <si>
    <t>123 0702 1020102 003 000</t>
  </si>
  <si>
    <t>123 0702 4239900 001 000</t>
  </si>
  <si>
    <t>123 0702 4249900 001 000</t>
  </si>
  <si>
    <t>123 0702 4339900 001 000</t>
  </si>
  <si>
    <t>123 0702 5210245 001 000</t>
  </si>
  <si>
    <t>123 0702 5210247 001 000</t>
  </si>
  <si>
    <t>123 0702 5200900 001 000</t>
  </si>
  <si>
    <t>123 0702 5210145 001 000</t>
  </si>
  <si>
    <t>123 0702 5210244 001 340</t>
  </si>
  <si>
    <t>123 0702 5210341 001 000</t>
  </si>
  <si>
    <t>123 0709 4529900 001 000</t>
  </si>
  <si>
    <t>123 0709 5210145 001 000</t>
  </si>
  <si>
    <t>123 0709 5210246 001  262</t>
  </si>
  <si>
    <t>123 1006 7950000 005 000</t>
  </si>
  <si>
    <t>Зак№261 Социальн. Выплата/Кор.Доп.Вн/</t>
  </si>
  <si>
    <t>ДЕТСКИЕ  САДЫ/ПЛАТН/</t>
  </si>
  <si>
    <t>ШКОЛЫ/ПЛАТНЫЕ/</t>
  </si>
  <si>
    <t>ДЕТСКИЕ  ДОМА/ПЛАТНЫЕ/</t>
  </si>
  <si>
    <t>КОРРЕКЦИОННЫЕ ШКОЛЫ/ПЛАТНЫЕ/</t>
  </si>
  <si>
    <t>ОЗДОРОВЛЕНИЕ/ПЛАТНЫЕ/</t>
  </si>
  <si>
    <t>Другие вопросы в обл.образования  ПРОЧИЕ/ПЛАТНЫЕ/</t>
  </si>
  <si>
    <t>Зак№261 Социальные выплаты</t>
  </si>
  <si>
    <t>123 0701 4209901 001 000</t>
  </si>
  <si>
    <t>123 0702 4239901 001 000</t>
  </si>
  <si>
    <t>123 0702 4249901 001 000</t>
  </si>
  <si>
    <t>123 0702 4339901 001 000</t>
  </si>
  <si>
    <t>123 0707 4320201 500 000</t>
  </si>
  <si>
    <t>123 0709 4529901 001 000</t>
  </si>
  <si>
    <t>ВНЕШКОЛЬНЫЕ УЧРЕЖДЕНИЯ  /ПЛАТНЫЕ/</t>
  </si>
  <si>
    <t>123 0702 4219902 001 225</t>
  </si>
  <si>
    <t xml:space="preserve">123 0702 4219903 001 225 </t>
  </si>
  <si>
    <t>ИСКИ</t>
  </si>
  <si>
    <t>123 0709 45299004  000</t>
  </si>
  <si>
    <t xml:space="preserve">123 0702 4219900 001 000   </t>
  </si>
  <si>
    <t xml:space="preserve">123 0702 4219901 001 000   </t>
  </si>
  <si>
    <t>123 1004 5201312 005 000</t>
  </si>
  <si>
    <t>123 0709 0020400 500 000</t>
  </si>
  <si>
    <t>123 0702 4239904 001 000</t>
  </si>
  <si>
    <t xml:space="preserve">212 </t>
  </si>
  <si>
    <t>123 0702 4249904 001 000</t>
  </si>
  <si>
    <t>123 0702 4339904 001 000</t>
  </si>
  <si>
    <t>123 0709 4529904 001 000</t>
  </si>
  <si>
    <t xml:space="preserve">123  1004 5201000 005 000  </t>
  </si>
  <si>
    <t>123 1004  5050502 005 000</t>
  </si>
  <si>
    <t>Услуги по содержанию</t>
  </si>
  <si>
    <t>Увелич. Стоим. Основн</t>
  </si>
  <si>
    <t>123 0705 4297800 500 000</t>
  </si>
  <si>
    <t>РемонтСОШ Санболи</t>
  </si>
  <si>
    <t>Ремонт Эльбан №3</t>
  </si>
  <si>
    <t>Край ЕГЭ,пост.Губернатора</t>
  </si>
  <si>
    <t>123 0702 4219904 001000</t>
  </si>
  <si>
    <t>123 0707 4320207 500 000</t>
  </si>
  <si>
    <t>Коммунальныеуслуги</t>
  </si>
  <si>
    <t>123 1003 5058602 005 000</t>
  </si>
  <si>
    <t>123 0705 4297804500 000</t>
  </si>
  <si>
    <t>ПОВЫШЕНИЕ КВАЛИФИКАЦИИ/ИСКИ/</t>
  </si>
  <si>
    <t>Зак№ 285 Дети-инвалиды</t>
  </si>
  <si>
    <t>12301050201100000510</t>
  </si>
  <si>
    <t>123 0707 5210279 500 000</t>
  </si>
  <si>
    <t>АДМ. Закон № 306</t>
  </si>
  <si>
    <t xml:space="preserve">123 0709 5210280 500 000 </t>
  </si>
  <si>
    <t xml:space="preserve">                                      211</t>
  </si>
  <si>
    <t>АДМ Зак№ 306 "Оздор.</t>
  </si>
  <si>
    <t>123 0709 5210280 500 000</t>
  </si>
  <si>
    <t>123 0114 0920311 500 000</t>
  </si>
  <si>
    <t>123 0701 4209910 001</t>
  </si>
  <si>
    <t>Текущий ремонт</t>
  </si>
  <si>
    <t>123 0702 4219910 001  000</t>
  </si>
  <si>
    <t>Премия детям-сиротам</t>
  </si>
  <si>
    <t>123 0702 5210342  001 000</t>
  </si>
  <si>
    <t>Увел. Стоим. Основн.</t>
  </si>
  <si>
    <t xml:space="preserve">                                  212</t>
  </si>
  <si>
    <t xml:space="preserve">                                  222</t>
  </si>
  <si>
    <t xml:space="preserve">                                  223</t>
  </si>
  <si>
    <t xml:space="preserve">                                  225</t>
  </si>
  <si>
    <t xml:space="preserve">                                  226</t>
  </si>
  <si>
    <t xml:space="preserve">                                  290</t>
  </si>
  <si>
    <t>123 0701 4209910 001 000</t>
  </si>
  <si>
    <t>Ремонт</t>
  </si>
  <si>
    <t>123 0701 5210278001000</t>
  </si>
  <si>
    <t>123 0702 4239910 001 000</t>
  </si>
  <si>
    <t>Оснащение мед. Кабин</t>
  </si>
  <si>
    <t>По распор. Губернатора</t>
  </si>
  <si>
    <t>Льготное питание</t>
  </si>
  <si>
    <t>123 0701 4209912 340</t>
  </si>
  <si>
    <t>123 0702 5201100  001  000</t>
  </si>
  <si>
    <t>Адм. Закон№306</t>
  </si>
  <si>
    <t>Заработнаяплата</t>
  </si>
  <si>
    <t>Руководитель</t>
  </si>
  <si>
    <t xml:space="preserve">Главный бухгалтер    </t>
  </si>
  <si>
    <t>123 0709 5210347 099 000</t>
  </si>
  <si>
    <t>Увел. Стоим. Матер.</t>
  </si>
  <si>
    <t>Учреждение (главный распорядитель (распорядитель), получатель)   МОУ СОШ пос.Литовко</t>
  </si>
  <si>
    <t>40935901</t>
  </si>
  <si>
    <t>КЛАССНОЕ РУКОВОДСТВО федеральн.</t>
  </si>
  <si>
    <t>КЛАССНОЕ РУКОВОДСТВО краевое</t>
  </si>
  <si>
    <t>Н.Н.Максимец</t>
  </si>
  <si>
    <t>Н.Е.Желточенко</t>
  </si>
  <si>
    <t>123 0709 5210342 001 310</t>
  </si>
  <si>
    <t>Стадион</t>
  </si>
  <si>
    <t>124 0707 5210151 500 340</t>
  </si>
  <si>
    <t>Оздоровление(платные)</t>
  </si>
  <si>
    <t>на 01 сентября  2011г.</t>
  </si>
  <si>
    <t>01.09.2011</t>
  </si>
  <si>
    <t>Площадка</t>
  </si>
  <si>
    <t>12307027950000001000</t>
  </si>
  <si>
    <t>12307027950000001211</t>
  </si>
  <si>
    <t>12307027950000001213</t>
  </si>
  <si>
    <r>
      <t>_</t>
    </r>
    <r>
      <rPr>
        <u val="single"/>
        <sz val="11"/>
        <rFont val="Arial Cyr"/>
        <family val="0"/>
      </rPr>
      <t>06 сентября</t>
    </r>
    <r>
      <rPr>
        <sz val="11"/>
        <rFont val="Arial Cyr"/>
        <family val="0"/>
      </rPr>
      <t xml:space="preserve">_2011 года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</si>
</sst>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0"/>
    <numFmt numFmtId="173" formatCode="#,##0.0000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2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8"/>
      <name val="Arial Cyr"/>
      <family val="0"/>
    </font>
    <font>
      <sz val="11"/>
      <color indexed="44"/>
      <name val="Arial Cyr"/>
      <family val="0"/>
    </font>
    <font>
      <b/>
      <sz val="10"/>
      <color indexed="44"/>
      <name val="Arial Cyr"/>
      <family val="0"/>
    </font>
    <font>
      <b/>
      <sz val="12"/>
      <name val="Arial Cyr"/>
      <family val="0"/>
    </font>
    <font>
      <u val="single"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7"/>
      <name val="Arial Cyr"/>
      <family val="0"/>
    </font>
    <font>
      <b/>
      <sz val="10"/>
      <color indexed="8"/>
      <name val="Arial Cyr"/>
      <family val="0"/>
    </font>
    <font>
      <b/>
      <sz val="10"/>
      <color indexed="63"/>
      <name val="Arial Cyr"/>
      <family val="0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50"/>
      <name val="Arial Cyr"/>
      <family val="0"/>
    </font>
    <font>
      <b/>
      <sz val="10"/>
      <color theme="1" tint="0.04998999834060669"/>
      <name val="Arial Cyr"/>
      <family val="0"/>
    </font>
    <font>
      <b/>
      <sz val="10"/>
      <color theme="1" tint="0.15000000596046448"/>
      <name val="Arial Cyr"/>
      <family val="0"/>
    </font>
    <font>
      <b/>
      <sz val="11"/>
      <color theme="1" tint="0.04998999834060669"/>
      <name val="Arial Cyr"/>
      <family val="0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center" wrapText="1"/>
    </xf>
    <xf numFmtId="2" fontId="4" fillId="0" borderId="28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2" fontId="4" fillId="0" borderId="32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34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left"/>
    </xf>
    <xf numFmtId="0" fontId="0" fillId="0" borderId="16" xfId="0" applyBorder="1" applyAlignment="1">
      <alignment horizontal="left"/>
    </xf>
    <xf numFmtId="0" fontId="4" fillId="0" borderId="36" xfId="0" applyFont="1" applyBorder="1" applyAlignment="1">
      <alignment horizontal="left" wrapText="1"/>
    </xf>
    <xf numFmtId="49" fontId="4" fillId="0" borderId="28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 horizontal="left"/>
    </xf>
    <xf numFmtId="49" fontId="0" fillId="0" borderId="31" xfId="0" applyNumberFormat="1" applyBorder="1" applyAlignment="1">
      <alignment horizontal="left"/>
    </xf>
    <xf numFmtId="49" fontId="4" fillId="0" borderId="24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top"/>
    </xf>
    <xf numFmtId="49" fontId="4" fillId="0" borderId="41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left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left" vertical="center"/>
    </xf>
    <xf numFmtId="4" fontId="6" fillId="33" borderId="28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4" fontId="6" fillId="0" borderId="28" xfId="0" applyNumberFormat="1" applyFont="1" applyBorder="1" applyAlignment="1">
      <alignment horizontal="center"/>
    </xf>
    <xf numFmtId="4" fontId="6" fillId="0" borderId="29" xfId="0" applyNumberFormat="1" applyFont="1" applyBorder="1" applyAlignment="1">
      <alignment horizontal="center"/>
    </xf>
    <xf numFmtId="4" fontId="6" fillId="33" borderId="29" xfId="0" applyNumberFormat="1" applyFont="1" applyFill="1" applyBorder="1" applyAlignment="1">
      <alignment horizontal="center"/>
    </xf>
    <xf numFmtId="4" fontId="6" fillId="33" borderId="42" xfId="0" applyNumberFormat="1" applyFont="1" applyFill="1" applyBorder="1" applyAlignment="1">
      <alignment horizontal="center"/>
    </xf>
    <xf numFmtId="4" fontId="6" fillId="0" borderId="42" xfId="0" applyNumberFormat="1" applyFont="1" applyBorder="1" applyAlignment="1">
      <alignment horizontal="center"/>
    </xf>
    <xf numFmtId="4" fontId="6" fillId="34" borderId="28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2" fontId="6" fillId="0" borderId="28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2" fontId="4" fillId="0" borderId="28" xfId="0" applyNumberFormat="1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4" fillId="33" borderId="28" xfId="0" applyNumberFormat="1" applyFont="1" applyFill="1" applyBorder="1" applyAlignment="1">
      <alignment horizontal="center"/>
    </xf>
    <xf numFmtId="2" fontId="4" fillId="0" borderId="42" xfId="0" applyNumberFormat="1" applyFont="1" applyBorder="1" applyAlignment="1">
      <alignment horizontal="center"/>
    </xf>
    <xf numFmtId="2" fontId="4" fillId="34" borderId="28" xfId="0" applyNumberFormat="1" applyFont="1" applyFill="1" applyBorder="1" applyAlignment="1">
      <alignment horizontal="center"/>
    </xf>
    <xf numFmtId="2" fontId="4" fillId="35" borderId="28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2" fontId="4" fillId="36" borderId="28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2" fontId="4" fillId="34" borderId="29" xfId="0" applyNumberFormat="1" applyFont="1" applyFill="1" applyBorder="1" applyAlignment="1">
      <alignment horizontal="center"/>
    </xf>
    <xf numFmtId="4" fontId="4" fillId="33" borderId="24" xfId="0" applyNumberFormat="1" applyFont="1" applyFill="1" applyBorder="1" applyAlignment="1">
      <alignment horizontal="center"/>
    </xf>
    <xf numFmtId="49" fontId="4" fillId="0" borderId="41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0" fontId="0" fillId="0" borderId="43" xfId="0" applyBorder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4" fontId="6" fillId="0" borderId="28" xfId="0" applyNumberFormat="1" applyFont="1" applyFill="1" applyBorder="1" applyAlignment="1">
      <alignment horizontal="center"/>
    </xf>
    <xf numFmtId="2" fontId="6" fillId="0" borderId="28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7" fillId="0" borderId="28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2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4" fontId="7" fillId="0" borderId="44" xfId="0" applyNumberFormat="1" applyFont="1" applyBorder="1" applyAlignment="1">
      <alignment horizontal="center"/>
    </xf>
    <xf numFmtId="4" fontId="7" fillId="0" borderId="24" xfId="0" applyNumberFormat="1" applyFont="1" applyBorder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2" fontId="6" fillId="0" borderId="28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2" fontId="6" fillId="0" borderId="45" xfId="0" applyNumberFormat="1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0" fontId="4" fillId="0" borderId="43" xfId="0" applyFont="1" applyBorder="1" applyAlignment="1">
      <alignment horizontal="center" wrapText="1"/>
    </xf>
    <xf numFmtId="0" fontId="4" fillId="0" borderId="43" xfId="0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0" fontId="6" fillId="0" borderId="46" xfId="0" applyFont="1" applyBorder="1" applyAlignment="1">
      <alignment horizontal="left" wrapText="1"/>
    </xf>
    <xf numFmtId="0" fontId="6" fillId="0" borderId="30" xfId="0" applyFont="1" applyBorder="1" applyAlignment="1">
      <alignment horizontal="left" wrapText="1"/>
    </xf>
    <xf numFmtId="0" fontId="0" fillId="0" borderId="36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43" xfId="0" applyFont="1" applyBorder="1" applyAlignment="1">
      <alignment horizontal="left" wrapText="1"/>
    </xf>
    <xf numFmtId="0" fontId="0" fillId="0" borderId="43" xfId="0" applyFont="1" applyBorder="1" applyAlignment="1">
      <alignment horizontal="left"/>
    </xf>
    <xf numFmtId="0" fontId="0" fillId="33" borderId="46" xfId="0" applyFont="1" applyFill="1" applyBorder="1" applyAlignment="1">
      <alignment horizontal="left" wrapText="1"/>
    </xf>
    <xf numFmtId="49" fontId="0" fillId="33" borderId="26" xfId="0" applyNumberFormat="1" applyFont="1" applyFill="1" applyBorder="1" applyAlignment="1">
      <alignment horizontal="center" wrapText="1"/>
    </xf>
    <xf numFmtId="0" fontId="0" fillId="0" borderId="30" xfId="0" applyFont="1" applyBorder="1" applyAlignment="1">
      <alignment horizontal="left" wrapText="1"/>
    </xf>
    <xf numFmtId="49" fontId="0" fillId="0" borderId="31" xfId="0" applyNumberFormat="1" applyFont="1" applyBorder="1" applyAlignment="1">
      <alignment horizontal="center" wrapText="1"/>
    </xf>
    <xf numFmtId="0" fontId="0" fillId="33" borderId="30" xfId="0" applyFont="1" applyFill="1" applyBorder="1" applyAlignment="1">
      <alignment horizontal="left" wrapText="1"/>
    </xf>
    <xf numFmtId="49" fontId="0" fillId="0" borderId="31" xfId="0" applyNumberFormat="1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33" borderId="31" xfId="0" applyFont="1" applyFill="1" applyBorder="1" applyAlignment="1">
      <alignment horizontal="left" wrapText="1"/>
    </xf>
    <xf numFmtId="0" fontId="0" fillId="33" borderId="39" xfId="0" applyFont="1" applyFill="1" applyBorder="1" applyAlignment="1">
      <alignment horizontal="left"/>
    </xf>
    <xf numFmtId="0" fontId="0" fillId="33" borderId="31" xfId="0" applyFont="1" applyFill="1" applyBorder="1" applyAlignment="1">
      <alignment horizontal="left"/>
    </xf>
    <xf numFmtId="0" fontId="0" fillId="34" borderId="30" xfId="0" applyFont="1" applyFill="1" applyBorder="1" applyAlignment="1">
      <alignment horizontal="left" wrapText="1"/>
    </xf>
    <xf numFmtId="0" fontId="0" fillId="34" borderId="31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left" wrapText="1"/>
    </xf>
    <xf numFmtId="0" fontId="0" fillId="35" borderId="30" xfId="0" applyFont="1" applyFill="1" applyBorder="1" applyAlignment="1">
      <alignment horizontal="left" wrapText="1"/>
    </xf>
    <xf numFmtId="0" fontId="0" fillId="36" borderId="30" xfId="0" applyFont="1" applyFill="1" applyBorder="1" applyAlignment="1">
      <alignment horizontal="left" wrapText="1"/>
    </xf>
    <xf numFmtId="0" fontId="0" fillId="0" borderId="31" xfId="0" applyFont="1" applyFill="1" applyBorder="1" applyAlignment="1">
      <alignment horizontal="left" wrapText="1"/>
    </xf>
    <xf numFmtId="0" fontId="0" fillId="35" borderId="31" xfId="0" applyFont="1" applyFill="1" applyBorder="1" applyAlignment="1">
      <alignment horizontal="left" wrapText="1"/>
    </xf>
    <xf numFmtId="0" fontId="0" fillId="36" borderId="31" xfId="0" applyFont="1" applyFill="1" applyBorder="1" applyAlignment="1">
      <alignment horizontal="left" wrapText="1"/>
    </xf>
    <xf numFmtId="0" fontId="4" fillId="0" borderId="41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49" fontId="0" fillId="33" borderId="27" xfId="0" applyNumberFormat="1" applyFont="1" applyFill="1" applyBorder="1" applyAlignment="1">
      <alignment horizontal="center" wrapText="1"/>
    </xf>
    <xf numFmtId="49" fontId="0" fillId="0" borderId="20" xfId="0" applyNumberFormat="1" applyFont="1" applyBorder="1" applyAlignment="1">
      <alignment horizontal="center" wrapText="1"/>
    </xf>
    <xf numFmtId="49" fontId="0" fillId="33" borderId="28" xfId="0" applyNumberFormat="1" applyFont="1" applyFill="1" applyBorder="1" applyAlignment="1">
      <alignment horizontal="center"/>
    </xf>
    <xf numFmtId="49" fontId="0" fillId="0" borderId="28" xfId="0" applyNumberFormat="1" applyFont="1" applyBorder="1" applyAlignment="1">
      <alignment horizontal="right"/>
    </xf>
    <xf numFmtId="49" fontId="0" fillId="33" borderId="28" xfId="0" applyNumberFormat="1" applyFont="1" applyFill="1" applyBorder="1" applyAlignment="1">
      <alignment horizontal="right"/>
    </xf>
    <xf numFmtId="49" fontId="0" fillId="34" borderId="28" xfId="0" applyNumberFormat="1" applyFont="1" applyFill="1" applyBorder="1" applyAlignment="1">
      <alignment horizontal="left"/>
    </xf>
    <xf numFmtId="49" fontId="0" fillId="0" borderId="28" xfId="0" applyNumberFormat="1" applyFont="1" applyFill="1" applyBorder="1" applyAlignment="1">
      <alignment horizontal="right"/>
    </xf>
    <xf numFmtId="49" fontId="0" fillId="33" borderId="28" xfId="0" applyNumberFormat="1" applyFont="1" applyFill="1" applyBorder="1" applyAlignment="1">
      <alignment horizontal="left"/>
    </xf>
    <xf numFmtId="49" fontId="0" fillId="0" borderId="28" xfId="0" applyNumberFormat="1" applyFont="1" applyFill="1" applyBorder="1" applyAlignment="1">
      <alignment horizontal="left"/>
    </xf>
    <xf numFmtId="49" fontId="0" fillId="35" borderId="28" xfId="0" applyNumberFormat="1" applyFont="1" applyFill="1" applyBorder="1" applyAlignment="1">
      <alignment horizontal="right"/>
    </xf>
    <xf numFmtId="49" fontId="0" fillId="36" borderId="28" xfId="0" applyNumberFormat="1" applyFont="1" applyFill="1" applyBorder="1" applyAlignment="1">
      <alignment horizontal="right"/>
    </xf>
    <xf numFmtId="49" fontId="1" fillId="0" borderId="28" xfId="0" applyNumberFormat="1" applyFont="1" applyFill="1" applyBorder="1" applyAlignment="1">
      <alignment horizontal="left"/>
    </xf>
    <xf numFmtId="49" fontId="0" fillId="0" borderId="28" xfId="0" applyNumberFormat="1" applyBorder="1" applyAlignment="1">
      <alignment horizontal="right"/>
    </xf>
    <xf numFmtId="0" fontId="0" fillId="0" borderId="30" xfId="0" applyFill="1" applyBorder="1" applyAlignment="1">
      <alignment horizontal="left" wrapText="1"/>
    </xf>
    <xf numFmtId="2" fontId="4" fillId="0" borderId="16" xfId="0" applyNumberFormat="1" applyFont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49" fontId="0" fillId="0" borderId="28" xfId="0" applyNumberFormat="1" applyFill="1" applyBorder="1" applyAlignment="1">
      <alignment horizontal="right"/>
    </xf>
    <xf numFmtId="0" fontId="0" fillId="34" borderId="30" xfId="0" applyFill="1" applyBorder="1" applyAlignment="1">
      <alignment horizontal="left" wrapText="1"/>
    </xf>
    <xf numFmtId="49" fontId="0" fillId="34" borderId="28" xfId="0" applyNumberFormat="1" applyFill="1" applyBorder="1" applyAlignment="1">
      <alignment horizontal="left"/>
    </xf>
    <xf numFmtId="4" fontId="6" fillId="34" borderId="42" xfId="0" applyNumberFormat="1" applyFont="1" applyFill="1" applyBorder="1" applyAlignment="1">
      <alignment horizontal="center"/>
    </xf>
    <xf numFmtId="0" fontId="0" fillId="0" borderId="30" xfId="0" applyBorder="1" applyAlignment="1">
      <alignment horizontal="left" wrapText="1"/>
    </xf>
    <xf numFmtId="0" fontId="0" fillId="33" borderId="30" xfId="0" applyFill="1" applyBorder="1" applyAlignment="1">
      <alignment horizontal="left" wrapText="1"/>
    </xf>
    <xf numFmtId="0" fontId="0" fillId="37" borderId="0" xfId="0" applyFill="1" applyAlignment="1">
      <alignment/>
    </xf>
    <xf numFmtId="0" fontId="0" fillId="38" borderId="30" xfId="0" applyFill="1" applyBorder="1" applyAlignment="1">
      <alignment horizontal="left" wrapText="1"/>
    </xf>
    <xf numFmtId="49" fontId="0" fillId="38" borderId="28" xfId="0" applyNumberFormat="1" applyFont="1" applyFill="1" applyBorder="1" applyAlignment="1">
      <alignment horizontal="right"/>
    </xf>
    <xf numFmtId="4" fontId="6" fillId="38" borderId="28" xfId="0" applyNumberFormat="1" applyFont="1" applyFill="1" applyBorder="1" applyAlignment="1">
      <alignment horizontal="center"/>
    </xf>
    <xf numFmtId="4" fontId="6" fillId="38" borderId="29" xfId="0" applyNumberFormat="1" applyFont="1" applyFill="1" applyBorder="1" applyAlignment="1">
      <alignment horizontal="center"/>
    </xf>
    <xf numFmtId="4" fontId="6" fillId="38" borderId="42" xfId="0" applyNumberFormat="1" applyFont="1" applyFill="1" applyBorder="1" applyAlignment="1">
      <alignment horizontal="center"/>
    </xf>
    <xf numFmtId="0" fontId="0" fillId="38" borderId="31" xfId="0" applyFont="1" applyFill="1" applyBorder="1" applyAlignment="1">
      <alignment horizontal="left" wrapText="1"/>
    </xf>
    <xf numFmtId="49" fontId="0" fillId="0" borderId="28" xfId="0" applyNumberFormat="1" applyFill="1" applyBorder="1" applyAlignment="1">
      <alignment horizontal="left"/>
    </xf>
    <xf numFmtId="2" fontId="0" fillId="34" borderId="28" xfId="0" applyNumberFormat="1" applyFont="1" applyFill="1" applyBorder="1" applyAlignment="1">
      <alignment horizontal="center"/>
    </xf>
    <xf numFmtId="9" fontId="6" fillId="0" borderId="29" xfId="57" applyFont="1" applyBorder="1" applyAlignment="1">
      <alignment horizontal="center"/>
    </xf>
    <xf numFmtId="49" fontId="0" fillId="34" borderId="28" xfId="0" applyNumberFormat="1" applyFill="1" applyBorder="1" applyAlignment="1">
      <alignment horizontal="right"/>
    </xf>
    <xf numFmtId="49" fontId="0" fillId="34" borderId="28" xfId="0" applyNumberFormat="1" applyFont="1" applyFill="1" applyBorder="1" applyAlignment="1">
      <alignment horizontal="right"/>
    </xf>
    <xf numFmtId="0" fontId="0" fillId="39" borderId="30" xfId="0" applyFill="1" applyBorder="1" applyAlignment="1">
      <alignment horizontal="left" wrapText="1"/>
    </xf>
    <xf numFmtId="0" fontId="0" fillId="39" borderId="31" xfId="0" applyFont="1" applyFill="1" applyBorder="1" applyAlignment="1">
      <alignment horizontal="left" wrapText="1"/>
    </xf>
    <xf numFmtId="49" fontId="0" fillId="39" borderId="28" xfId="0" applyNumberFormat="1" applyFill="1" applyBorder="1" applyAlignment="1">
      <alignment horizontal="right"/>
    </xf>
    <xf numFmtId="2" fontId="4" fillId="39" borderId="28" xfId="0" applyNumberFormat="1" applyFont="1" applyFill="1" applyBorder="1" applyAlignment="1">
      <alignment horizontal="center"/>
    </xf>
    <xf numFmtId="4" fontId="6" fillId="39" borderId="42" xfId="0" applyNumberFormat="1" applyFont="1" applyFill="1" applyBorder="1" applyAlignment="1">
      <alignment horizontal="center"/>
    </xf>
    <xf numFmtId="4" fontId="6" fillId="39" borderId="28" xfId="0" applyNumberFormat="1" applyFont="1" applyFill="1" applyBorder="1" applyAlignment="1">
      <alignment horizontal="center"/>
    </xf>
    <xf numFmtId="2" fontId="7" fillId="0" borderId="28" xfId="0" applyNumberFormat="1" applyFont="1" applyFill="1" applyBorder="1" applyAlignment="1">
      <alignment horizontal="center"/>
    </xf>
    <xf numFmtId="49" fontId="0" fillId="39" borderId="28" xfId="0" applyNumberFormat="1" applyFill="1" applyBorder="1" applyAlignment="1">
      <alignment horizontal="left"/>
    </xf>
    <xf numFmtId="0" fontId="0" fillId="40" borderId="30" xfId="0" applyFill="1" applyBorder="1" applyAlignment="1">
      <alignment horizontal="left" wrapText="1"/>
    </xf>
    <xf numFmtId="0" fontId="0" fillId="40" borderId="31" xfId="0" applyFont="1" applyFill="1" applyBorder="1" applyAlignment="1">
      <alignment horizontal="left" wrapText="1"/>
    </xf>
    <xf numFmtId="4" fontId="6" fillId="40" borderId="28" xfId="0" applyNumberFormat="1" applyFont="1" applyFill="1" applyBorder="1" applyAlignment="1">
      <alignment horizontal="center"/>
    </xf>
    <xf numFmtId="4" fontId="6" fillId="40" borderId="42" xfId="0" applyNumberFormat="1" applyFont="1" applyFill="1" applyBorder="1" applyAlignment="1">
      <alignment horizontal="center"/>
    </xf>
    <xf numFmtId="49" fontId="0" fillId="40" borderId="28" xfId="0" applyNumberFormat="1" applyFont="1" applyFill="1" applyBorder="1" applyAlignment="1">
      <alignment horizontal="right"/>
    </xf>
    <xf numFmtId="0" fontId="0" fillId="40" borderId="0" xfId="0" applyFill="1" applyAlignment="1">
      <alignment/>
    </xf>
    <xf numFmtId="2" fontId="4" fillId="34" borderId="16" xfId="0" applyNumberFormat="1" applyFont="1" applyFill="1" applyBorder="1" applyAlignment="1">
      <alignment horizontal="center"/>
    </xf>
    <xf numFmtId="49" fontId="0" fillId="39" borderId="31" xfId="0" applyNumberFormat="1" applyFont="1" applyFill="1" applyBorder="1" applyAlignment="1">
      <alignment horizontal="center" wrapText="1"/>
    </xf>
    <xf numFmtId="4" fontId="6" fillId="39" borderId="29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2" fontId="0" fillId="39" borderId="28" xfId="0" applyNumberFormat="1" applyFont="1" applyFill="1" applyBorder="1" applyAlignment="1">
      <alignment horizontal="center"/>
    </xf>
    <xf numFmtId="0" fontId="0" fillId="41" borderId="0" xfId="0" applyFill="1" applyAlignment="1">
      <alignment/>
    </xf>
    <xf numFmtId="0" fontId="1" fillId="41" borderId="30" xfId="0" applyFont="1" applyFill="1" applyBorder="1" applyAlignment="1">
      <alignment horizontal="left" wrapText="1"/>
    </xf>
    <xf numFmtId="0" fontId="1" fillId="41" borderId="31" xfId="0" applyFont="1" applyFill="1" applyBorder="1" applyAlignment="1">
      <alignment horizontal="left" wrapText="1"/>
    </xf>
    <xf numFmtId="49" fontId="1" fillId="41" borderId="28" xfId="0" applyNumberFormat="1" applyFont="1" applyFill="1" applyBorder="1" applyAlignment="1">
      <alignment horizontal="right"/>
    </xf>
    <xf numFmtId="4" fontId="5" fillId="41" borderId="28" xfId="0" applyNumberFormat="1" applyFont="1" applyFill="1" applyBorder="1" applyAlignment="1">
      <alignment horizontal="center"/>
    </xf>
    <xf numFmtId="4" fontId="5" fillId="41" borderId="29" xfId="0" applyNumberFormat="1" applyFont="1" applyFill="1" applyBorder="1" applyAlignment="1">
      <alignment horizontal="center"/>
    </xf>
    <xf numFmtId="4" fontId="5" fillId="41" borderId="42" xfId="0" applyNumberFormat="1" applyFont="1" applyFill="1" applyBorder="1" applyAlignment="1">
      <alignment horizontal="center"/>
    </xf>
    <xf numFmtId="0" fontId="1" fillId="41" borderId="0" xfId="0" applyFont="1" applyFill="1" applyAlignment="1">
      <alignment/>
    </xf>
    <xf numFmtId="49" fontId="1" fillId="41" borderId="31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2" fontId="10" fillId="41" borderId="16" xfId="0" applyNumberFormat="1" applyFont="1" applyFill="1" applyBorder="1" applyAlignment="1">
      <alignment horizontal="center"/>
    </xf>
    <xf numFmtId="49" fontId="1" fillId="0" borderId="28" xfId="0" applyNumberFormat="1" applyFont="1" applyBorder="1" applyAlignment="1">
      <alignment horizontal="right"/>
    </xf>
    <xf numFmtId="0" fontId="1" fillId="38" borderId="30" xfId="0" applyFont="1" applyFill="1" applyBorder="1" applyAlignment="1">
      <alignment horizontal="left" wrapText="1"/>
    </xf>
    <xf numFmtId="0" fontId="1" fillId="38" borderId="31" xfId="0" applyFont="1" applyFill="1" applyBorder="1" applyAlignment="1">
      <alignment horizontal="left"/>
    </xf>
    <xf numFmtId="49" fontId="1" fillId="38" borderId="28" xfId="0" applyNumberFormat="1" applyFont="1" applyFill="1" applyBorder="1" applyAlignment="1">
      <alignment horizontal="right"/>
    </xf>
    <xf numFmtId="4" fontId="5" fillId="38" borderId="28" xfId="0" applyNumberFormat="1" applyFont="1" applyFill="1" applyBorder="1" applyAlignment="1">
      <alignment horizontal="center"/>
    </xf>
    <xf numFmtId="4" fontId="5" fillId="38" borderId="29" xfId="0" applyNumberFormat="1" applyFont="1" applyFill="1" applyBorder="1" applyAlignment="1">
      <alignment horizontal="center"/>
    </xf>
    <xf numFmtId="4" fontId="5" fillId="38" borderId="42" xfId="0" applyNumberFormat="1" applyFont="1" applyFill="1" applyBorder="1" applyAlignment="1">
      <alignment horizontal="center"/>
    </xf>
    <xf numFmtId="0" fontId="1" fillId="38" borderId="0" xfId="0" applyFont="1" applyFill="1" applyAlignment="1">
      <alignment/>
    </xf>
    <xf numFmtId="0" fontId="1" fillId="38" borderId="31" xfId="0" applyFont="1" applyFill="1" applyBorder="1" applyAlignment="1">
      <alignment horizontal="left" wrapText="1"/>
    </xf>
    <xf numFmtId="4" fontId="1" fillId="38" borderId="42" xfId="0" applyNumberFormat="1" applyFont="1" applyFill="1" applyBorder="1" applyAlignment="1">
      <alignment horizontal="center"/>
    </xf>
    <xf numFmtId="0" fontId="12" fillId="41" borderId="0" xfId="0" applyFont="1" applyFill="1" applyAlignment="1">
      <alignment/>
    </xf>
    <xf numFmtId="4" fontId="11" fillId="41" borderId="28" xfId="0" applyNumberFormat="1" applyFont="1" applyFill="1" applyBorder="1" applyAlignment="1">
      <alignment horizontal="center"/>
    </xf>
    <xf numFmtId="4" fontId="11" fillId="41" borderId="42" xfId="0" applyNumberFormat="1" applyFont="1" applyFill="1" applyBorder="1" applyAlignment="1">
      <alignment horizontal="center"/>
    </xf>
    <xf numFmtId="4" fontId="5" fillId="41" borderId="15" xfId="0" applyNumberFormat="1" applyFont="1" applyFill="1" applyBorder="1" applyAlignment="1">
      <alignment horizontal="center"/>
    </xf>
    <xf numFmtId="49" fontId="1" fillId="41" borderId="28" xfId="0" applyNumberFormat="1" applyFont="1" applyFill="1" applyBorder="1" applyAlignment="1">
      <alignment horizontal="left"/>
    </xf>
    <xf numFmtId="2" fontId="10" fillId="41" borderId="28" xfId="0" applyNumberFormat="1" applyFont="1" applyFill="1" applyBorder="1" applyAlignment="1">
      <alignment horizontal="center"/>
    </xf>
    <xf numFmtId="2" fontId="10" fillId="41" borderId="29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39" borderId="30" xfId="0" applyFont="1" applyFill="1" applyBorder="1" applyAlignment="1">
      <alignment horizontal="left" wrapText="1"/>
    </xf>
    <xf numFmtId="0" fontId="1" fillId="39" borderId="31" xfId="0" applyFont="1" applyFill="1" applyBorder="1" applyAlignment="1">
      <alignment horizontal="left" wrapText="1"/>
    </xf>
    <xf numFmtId="49" fontId="1" fillId="39" borderId="28" xfId="0" applyNumberFormat="1" applyFont="1" applyFill="1" applyBorder="1" applyAlignment="1">
      <alignment horizontal="right"/>
    </xf>
    <xf numFmtId="4" fontId="5" fillId="39" borderId="28" xfId="0" applyNumberFormat="1" applyFont="1" applyFill="1" applyBorder="1" applyAlignment="1">
      <alignment horizontal="center"/>
    </xf>
    <xf numFmtId="4" fontId="5" fillId="39" borderId="29" xfId="0" applyNumberFormat="1" applyFont="1" applyFill="1" applyBorder="1" applyAlignment="1">
      <alignment horizontal="center"/>
    </xf>
    <xf numFmtId="4" fontId="5" fillId="39" borderId="42" xfId="0" applyNumberFormat="1" applyFont="1" applyFill="1" applyBorder="1" applyAlignment="1">
      <alignment horizontal="center"/>
    </xf>
    <xf numFmtId="0" fontId="1" fillId="39" borderId="0" xfId="0" applyFont="1" applyFill="1" applyAlignment="1">
      <alignment/>
    </xf>
    <xf numFmtId="2" fontId="13" fillId="41" borderId="28" xfId="0" applyNumberFormat="1" applyFont="1" applyFill="1" applyBorder="1" applyAlignment="1">
      <alignment horizontal="center"/>
    </xf>
    <xf numFmtId="2" fontId="1" fillId="41" borderId="29" xfId="0" applyNumberFormat="1" applyFont="1" applyFill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1" fillId="41" borderId="16" xfId="0" applyNumberFormat="1" applyFont="1" applyFill="1" applyBorder="1" applyAlignment="1">
      <alignment horizontal="center"/>
    </xf>
    <xf numFmtId="2" fontId="0" fillId="41" borderId="28" xfId="0" applyNumberFormat="1" applyFill="1" applyBorder="1" applyAlignment="1">
      <alignment horizontal="center"/>
    </xf>
    <xf numFmtId="4" fontId="6" fillId="41" borderId="42" xfId="0" applyNumberFormat="1" applyFont="1" applyFill="1" applyBorder="1" applyAlignment="1">
      <alignment horizontal="center"/>
    </xf>
    <xf numFmtId="0" fontId="0" fillId="42" borderId="0" xfId="0" applyFont="1" applyFill="1" applyBorder="1" applyAlignment="1">
      <alignment horizontal="left" wrapText="1"/>
    </xf>
    <xf numFmtId="0" fontId="0" fillId="42" borderId="31" xfId="0" applyFont="1" applyFill="1" applyBorder="1" applyAlignment="1">
      <alignment horizontal="left" wrapText="1"/>
    </xf>
    <xf numFmtId="49" fontId="0" fillId="42" borderId="28" xfId="0" applyNumberFormat="1" applyFill="1" applyBorder="1" applyAlignment="1">
      <alignment horizontal="right"/>
    </xf>
    <xf numFmtId="4" fontId="6" fillId="42" borderId="28" xfId="0" applyNumberFormat="1" applyFont="1" applyFill="1" applyBorder="1" applyAlignment="1">
      <alignment horizontal="center"/>
    </xf>
    <xf numFmtId="4" fontId="6" fillId="42" borderId="29" xfId="0" applyNumberFormat="1" applyFont="1" applyFill="1" applyBorder="1" applyAlignment="1">
      <alignment horizontal="center"/>
    </xf>
    <xf numFmtId="4" fontId="6" fillId="42" borderId="42" xfId="0" applyNumberFormat="1" applyFont="1" applyFill="1" applyBorder="1" applyAlignment="1">
      <alignment horizontal="center"/>
    </xf>
    <xf numFmtId="0" fontId="0" fillId="42" borderId="30" xfId="0" applyFill="1" applyBorder="1" applyAlignment="1">
      <alignment horizontal="left" wrapText="1"/>
    </xf>
    <xf numFmtId="0" fontId="0" fillId="42" borderId="0" xfId="0" applyFill="1" applyBorder="1" applyAlignment="1">
      <alignment horizontal="left" wrapText="1"/>
    </xf>
    <xf numFmtId="0" fontId="0" fillId="42" borderId="0" xfId="0" applyFill="1" applyAlignment="1">
      <alignment horizontal="left"/>
    </xf>
    <xf numFmtId="49" fontId="0" fillId="42" borderId="28" xfId="0" applyNumberFormat="1" applyFont="1" applyFill="1" applyBorder="1" applyAlignment="1">
      <alignment horizontal="right"/>
    </xf>
    <xf numFmtId="0" fontId="0" fillId="43" borderId="30" xfId="0" applyFill="1" applyBorder="1" applyAlignment="1">
      <alignment horizontal="left" wrapText="1"/>
    </xf>
    <xf numFmtId="0" fontId="0" fillId="43" borderId="31" xfId="0" applyFont="1" applyFill="1" applyBorder="1" applyAlignment="1">
      <alignment horizontal="left" wrapText="1"/>
    </xf>
    <xf numFmtId="49" fontId="0" fillId="43" borderId="28" xfId="0" applyNumberFormat="1" applyFill="1" applyBorder="1" applyAlignment="1">
      <alignment horizontal="right"/>
    </xf>
    <xf numFmtId="4" fontId="6" fillId="43" borderId="28" xfId="0" applyNumberFormat="1" applyFont="1" applyFill="1" applyBorder="1" applyAlignment="1">
      <alignment horizontal="center"/>
    </xf>
    <xf numFmtId="4" fontId="6" fillId="43" borderId="28" xfId="0" applyNumberFormat="1" applyFont="1" applyFill="1" applyBorder="1" applyAlignment="1" quotePrefix="1">
      <alignment horizontal="center"/>
    </xf>
    <xf numFmtId="4" fontId="6" fillId="43" borderId="29" xfId="0" applyNumberFormat="1" applyFont="1" applyFill="1" applyBorder="1" applyAlignment="1">
      <alignment horizontal="center"/>
    </xf>
    <xf numFmtId="4" fontId="6" fillId="43" borderId="42" xfId="0" applyNumberFormat="1" applyFont="1" applyFill="1" applyBorder="1" applyAlignment="1">
      <alignment horizontal="center"/>
    </xf>
    <xf numFmtId="4" fontId="6" fillId="42" borderId="15" xfId="0" applyNumberFormat="1" applyFont="1" applyFill="1" applyBorder="1" applyAlignment="1">
      <alignment horizontal="center"/>
    </xf>
    <xf numFmtId="0" fontId="0" fillId="42" borderId="0" xfId="0" applyFill="1" applyAlignment="1">
      <alignment/>
    </xf>
    <xf numFmtId="0" fontId="0" fillId="0" borderId="0" xfId="0" applyBorder="1" applyAlignment="1">
      <alignment horizontal="left" wrapText="1"/>
    </xf>
    <xf numFmtId="0" fontId="0" fillId="44" borderId="0" xfId="0" applyFill="1" applyBorder="1" applyAlignment="1">
      <alignment horizontal="left" wrapText="1"/>
    </xf>
    <xf numFmtId="4" fontId="6" fillId="44" borderId="42" xfId="0" applyNumberFormat="1" applyFont="1" applyFill="1" applyBorder="1" applyAlignment="1">
      <alignment horizontal="center"/>
    </xf>
    <xf numFmtId="0" fontId="0" fillId="44" borderId="0" xfId="0" applyFill="1" applyAlignment="1">
      <alignment/>
    </xf>
    <xf numFmtId="4" fontId="5" fillId="33" borderId="29" xfId="0" applyNumberFormat="1" applyFont="1" applyFill="1" applyBorder="1" applyAlignment="1">
      <alignment horizontal="center"/>
    </xf>
    <xf numFmtId="4" fontId="5" fillId="34" borderId="42" xfId="0" applyNumberFormat="1" applyFont="1" applyFill="1" applyBorder="1" applyAlignment="1">
      <alignment horizontal="center"/>
    </xf>
    <xf numFmtId="4" fontId="5" fillId="42" borderId="28" xfId="0" applyNumberFormat="1" applyFont="1" applyFill="1" applyBorder="1" applyAlignment="1">
      <alignment horizontal="center"/>
    </xf>
    <xf numFmtId="4" fontId="5" fillId="42" borderId="29" xfId="0" applyNumberFormat="1" applyFont="1" applyFill="1" applyBorder="1" applyAlignment="1">
      <alignment horizontal="center"/>
    </xf>
    <xf numFmtId="4" fontId="5" fillId="42" borderId="42" xfId="0" applyNumberFormat="1" applyFont="1" applyFill="1" applyBorder="1" applyAlignment="1">
      <alignment horizontal="center"/>
    </xf>
    <xf numFmtId="4" fontId="5" fillId="42" borderId="28" xfId="0" applyNumberFormat="1" applyFont="1" applyFill="1" applyBorder="1" applyAlignment="1" quotePrefix="1">
      <alignment horizontal="center"/>
    </xf>
    <xf numFmtId="4" fontId="5" fillId="42" borderId="15" xfId="0" applyNumberFormat="1" applyFont="1" applyFill="1" applyBorder="1" applyAlignment="1">
      <alignment horizontal="center"/>
    </xf>
    <xf numFmtId="0" fontId="1" fillId="42" borderId="0" xfId="0" applyFont="1" applyFill="1" applyAlignment="1">
      <alignment/>
    </xf>
    <xf numFmtId="0" fontId="1" fillId="42" borderId="31" xfId="0" applyFont="1" applyFill="1" applyBorder="1" applyAlignment="1">
      <alignment horizontal="left" wrapText="1"/>
    </xf>
    <xf numFmtId="49" fontId="1" fillId="42" borderId="28" xfId="0" applyNumberFormat="1" applyFont="1" applyFill="1" applyBorder="1" applyAlignment="1">
      <alignment horizontal="right"/>
    </xf>
    <xf numFmtId="0" fontId="1" fillId="44" borderId="31" xfId="0" applyFont="1" applyFill="1" applyBorder="1" applyAlignment="1">
      <alignment horizontal="left" wrapText="1"/>
    </xf>
    <xf numFmtId="49" fontId="1" fillId="44" borderId="28" xfId="0" applyNumberFormat="1" applyFont="1" applyFill="1" applyBorder="1" applyAlignment="1">
      <alignment horizontal="right"/>
    </xf>
    <xf numFmtId="4" fontId="5" fillId="44" borderId="28" xfId="0" applyNumberFormat="1" applyFont="1" applyFill="1" applyBorder="1" applyAlignment="1">
      <alignment horizontal="center"/>
    </xf>
    <xf numFmtId="4" fontId="5" fillId="44" borderId="29" xfId="0" applyNumberFormat="1" applyFont="1" applyFill="1" applyBorder="1" applyAlignment="1">
      <alignment horizontal="center"/>
    </xf>
    <xf numFmtId="4" fontId="5" fillId="44" borderId="42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34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35" borderId="0" xfId="0" applyFont="1" applyFill="1" applyAlignment="1">
      <alignment/>
    </xf>
    <xf numFmtId="0" fontId="7" fillId="36" borderId="0" xfId="0" applyFont="1" applyFill="1" applyAlignment="1">
      <alignment/>
    </xf>
    <xf numFmtId="0" fontId="1" fillId="42" borderId="30" xfId="0" applyFont="1" applyFill="1" applyBorder="1" applyAlignment="1">
      <alignment horizontal="left" wrapText="1"/>
    </xf>
    <xf numFmtId="4" fontId="6" fillId="44" borderId="28" xfId="0" applyNumberFormat="1" applyFont="1" applyFill="1" applyBorder="1" applyAlignment="1">
      <alignment horizontal="center"/>
    </xf>
    <xf numFmtId="4" fontId="6" fillId="44" borderId="29" xfId="0" applyNumberFormat="1" applyFont="1" applyFill="1" applyBorder="1" applyAlignment="1">
      <alignment horizontal="center"/>
    </xf>
    <xf numFmtId="0" fontId="1" fillId="44" borderId="30" xfId="0" applyFont="1" applyFill="1" applyBorder="1" applyAlignment="1">
      <alignment horizontal="left" wrapText="1"/>
    </xf>
    <xf numFmtId="0" fontId="1" fillId="42" borderId="0" xfId="0" applyFont="1" applyFill="1" applyBorder="1" applyAlignment="1">
      <alignment horizontal="left" wrapText="1"/>
    </xf>
    <xf numFmtId="4" fontId="5" fillId="44" borderId="15" xfId="0" applyNumberFormat="1" applyFont="1" applyFill="1" applyBorder="1" applyAlignment="1">
      <alignment horizontal="center"/>
    </xf>
    <xf numFmtId="4" fontId="6" fillId="34" borderId="15" xfId="0" applyNumberFormat="1" applyFont="1" applyFill="1" applyBorder="1" applyAlignment="1">
      <alignment horizontal="center"/>
    </xf>
    <xf numFmtId="3" fontId="4" fillId="0" borderId="43" xfId="0" applyNumberFormat="1" applyFont="1" applyBorder="1" applyAlignment="1">
      <alignment horizontal="center"/>
    </xf>
    <xf numFmtId="2" fontId="4" fillId="0" borderId="43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0" fillId="44" borderId="31" xfId="0" applyFont="1" applyFill="1" applyBorder="1" applyAlignment="1">
      <alignment horizontal="left" wrapText="1"/>
    </xf>
    <xf numFmtId="49" fontId="0" fillId="44" borderId="28" xfId="0" applyNumberFormat="1" applyFill="1" applyBorder="1" applyAlignment="1">
      <alignment horizontal="right"/>
    </xf>
    <xf numFmtId="0" fontId="0" fillId="43" borderId="30" xfId="0" applyFont="1" applyFill="1" applyBorder="1" applyAlignment="1">
      <alignment horizontal="left" wrapText="1"/>
    </xf>
    <xf numFmtId="49" fontId="0" fillId="43" borderId="28" xfId="0" applyNumberFormat="1" applyFont="1" applyFill="1" applyBorder="1" applyAlignment="1">
      <alignment horizontal="left"/>
    </xf>
    <xf numFmtId="4" fontId="6" fillId="43" borderId="15" xfId="0" applyNumberFormat="1" applyFont="1" applyFill="1" applyBorder="1" applyAlignment="1">
      <alignment horizontal="center"/>
    </xf>
    <xf numFmtId="0" fontId="0" fillId="43" borderId="0" xfId="0" applyFill="1" applyAlignment="1">
      <alignment/>
    </xf>
    <xf numFmtId="49" fontId="0" fillId="43" borderId="28" xfId="0" applyNumberFormat="1" applyFill="1" applyBorder="1" applyAlignment="1">
      <alignment horizontal="left"/>
    </xf>
    <xf numFmtId="0" fontId="0" fillId="44" borderId="30" xfId="0" applyFill="1" applyBorder="1" applyAlignment="1">
      <alignment horizontal="left" wrapText="1"/>
    </xf>
    <xf numFmtId="4" fontId="6" fillId="44" borderId="15" xfId="0" applyNumberFormat="1" applyFont="1" applyFill="1" applyBorder="1" applyAlignment="1">
      <alignment horizontal="center"/>
    </xf>
    <xf numFmtId="0" fontId="1" fillId="43" borderId="30" xfId="0" applyFont="1" applyFill="1" applyBorder="1" applyAlignment="1">
      <alignment horizontal="left" wrapText="1"/>
    </xf>
    <xf numFmtId="0" fontId="1" fillId="43" borderId="31" xfId="0" applyFont="1" applyFill="1" applyBorder="1" applyAlignment="1">
      <alignment horizontal="left" wrapText="1"/>
    </xf>
    <xf numFmtId="4" fontId="5" fillId="43" borderId="29" xfId="0" applyNumberFormat="1" applyFont="1" applyFill="1" applyBorder="1" applyAlignment="1">
      <alignment horizontal="center"/>
    </xf>
    <xf numFmtId="4" fontId="6" fillId="43" borderId="28" xfId="0" applyNumberFormat="1" applyFont="1" applyFill="1" applyBorder="1" applyAlignment="1">
      <alignment horizontal="center"/>
    </xf>
    <xf numFmtId="4" fontId="6" fillId="43" borderId="28" xfId="0" applyNumberFormat="1" applyFont="1" applyFill="1" applyBorder="1" applyAlignment="1" quotePrefix="1">
      <alignment horizontal="center"/>
    </xf>
    <xf numFmtId="3" fontId="6" fillId="0" borderId="28" xfId="0" applyNumberFormat="1" applyFont="1" applyBorder="1" applyAlignment="1">
      <alignment horizontal="center"/>
    </xf>
    <xf numFmtId="49" fontId="0" fillId="43" borderId="28" xfId="0" applyNumberFormat="1" applyFont="1" applyFill="1" applyBorder="1" applyAlignment="1">
      <alignment horizontal="right"/>
    </xf>
    <xf numFmtId="49" fontId="0" fillId="0" borderId="28" xfId="0" applyNumberFormat="1" applyFont="1" applyBorder="1" applyAlignment="1">
      <alignment horizontal="right"/>
    </xf>
    <xf numFmtId="49" fontId="1" fillId="44" borderId="28" xfId="0" applyNumberFormat="1" applyFont="1" applyFill="1" applyBorder="1" applyAlignment="1">
      <alignment horizontal="left"/>
    </xf>
    <xf numFmtId="4" fontId="5" fillId="44" borderId="0" xfId="0" applyNumberFormat="1" applyFont="1" applyFill="1" applyBorder="1" applyAlignment="1">
      <alignment horizontal="center"/>
    </xf>
    <xf numFmtId="2" fontId="1" fillId="41" borderId="28" xfId="0" applyNumberFormat="1" applyFont="1" applyFill="1" applyBorder="1" applyAlignment="1">
      <alignment horizontal="center"/>
    </xf>
    <xf numFmtId="0" fontId="1" fillId="45" borderId="30" xfId="0" applyFont="1" applyFill="1" applyBorder="1" applyAlignment="1">
      <alignment horizontal="left" wrapText="1"/>
    </xf>
    <xf numFmtId="0" fontId="0" fillId="45" borderId="31" xfId="0" applyFont="1" applyFill="1" applyBorder="1" applyAlignment="1">
      <alignment horizontal="left" wrapText="1"/>
    </xf>
    <xf numFmtId="49" fontId="1" fillId="45" borderId="28" xfId="0" applyNumberFormat="1" applyFont="1" applyFill="1" applyBorder="1" applyAlignment="1">
      <alignment horizontal="center"/>
    </xf>
    <xf numFmtId="4" fontId="6" fillId="45" borderId="28" xfId="0" applyNumberFormat="1" applyFont="1" applyFill="1" applyBorder="1" applyAlignment="1">
      <alignment horizontal="center"/>
    </xf>
    <xf numFmtId="4" fontId="5" fillId="45" borderId="28" xfId="0" applyNumberFormat="1" applyFont="1" applyFill="1" applyBorder="1" applyAlignment="1">
      <alignment horizontal="center"/>
    </xf>
    <xf numFmtId="4" fontId="5" fillId="45" borderId="42" xfId="0" applyNumberFormat="1" applyFont="1" applyFill="1" applyBorder="1" applyAlignment="1">
      <alignment horizontal="center"/>
    </xf>
    <xf numFmtId="0" fontId="53" fillId="46" borderId="31" xfId="0" applyFont="1" applyFill="1" applyBorder="1" applyAlignment="1">
      <alignment horizontal="left" wrapText="1"/>
    </xf>
    <xf numFmtId="49" fontId="54" fillId="46" borderId="28" xfId="0" applyNumberFormat="1" applyFont="1" applyFill="1" applyBorder="1" applyAlignment="1">
      <alignment horizontal="right"/>
    </xf>
    <xf numFmtId="0" fontId="55" fillId="46" borderId="0" xfId="0" applyFont="1" applyFill="1" applyAlignment="1">
      <alignment horizontal="left"/>
    </xf>
    <xf numFmtId="4" fontId="56" fillId="46" borderId="28" xfId="0" applyNumberFormat="1" applyFont="1" applyFill="1" applyBorder="1" applyAlignment="1">
      <alignment horizontal="center"/>
    </xf>
    <xf numFmtId="4" fontId="56" fillId="46" borderId="29" xfId="0" applyNumberFormat="1" applyFont="1" applyFill="1" applyBorder="1" applyAlignment="1">
      <alignment horizontal="center"/>
    </xf>
    <xf numFmtId="4" fontId="56" fillId="46" borderId="42" xfId="0" applyNumberFormat="1" applyFont="1" applyFill="1" applyBorder="1" applyAlignment="1">
      <alignment horizontal="center"/>
    </xf>
    <xf numFmtId="0" fontId="13" fillId="0" borderId="30" xfId="0" applyFont="1" applyFill="1" applyBorder="1" applyAlignment="1">
      <alignment horizontal="left" wrapText="1"/>
    </xf>
    <xf numFmtId="0" fontId="1" fillId="0" borderId="31" xfId="0" applyFont="1" applyFill="1" applyBorder="1" applyAlignment="1">
      <alignment horizontal="left" wrapText="1"/>
    </xf>
    <xf numFmtId="4" fontId="5" fillId="0" borderId="28" xfId="0" applyNumberFormat="1" applyFont="1" applyFill="1" applyBorder="1" applyAlignment="1">
      <alignment horizontal="center"/>
    </xf>
    <xf numFmtId="4" fontId="5" fillId="0" borderId="29" xfId="0" applyNumberFormat="1" applyFont="1" applyFill="1" applyBorder="1" applyAlignment="1">
      <alignment horizontal="center"/>
    </xf>
    <xf numFmtId="4" fontId="6" fillId="45" borderId="29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left" wrapText="1"/>
    </xf>
    <xf numFmtId="4" fontId="6" fillId="0" borderId="29" xfId="0" applyNumberFormat="1" applyFont="1" applyFill="1" applyBorder="1" applyAlignment="1">
      <alignment horizontal="center"/>
    </xf>
    <xf numFmtId="49" fontId="0" fillId="0" borderId="43" xfId="0" applyNumberFormat="1" applyFill="1" applyBorder="1" applyAlignment="1">
      <alignment horizontal="right"/>
    </xf>
    <xf numFmtId="4" fontId="6" fillId="0" borderId="28" xfId="0" applyNumberFormat="1" applyFont="1" applyFill="1" applyBorder="1" applyAlignment="1">
      <alignment horizontal="center"/>
    </xf>
    <xf numFmtId="49" fontId="1" fillId="45" borderId="28" xfId="0" applyNumberFormat="1" applyFont="1" applyFill="1" applyBorder="1" applyAlignment="1">
      <alignment horizontal="right"/>
    </xf>
    <xf numFmtId="4" fontId="6" fillId="0" borderId="42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4;&#1086;&#1076;%20&#1088;&#1072;&#1089;&#1093;&#1086;&#1076;&#1086;&#1074;%20&#1087;&#1086;%20&#1088;&#1072;&#1079;&#1076;&#1077;&#1083;&#1072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КАБРЬ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</sheetNames>
    <sheetDataSet>
      <sheetData sheetId="1">
        <row r="52"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R52">
            <v>0</v>
          </cell>
          <cell r="T52">
            <v>0</v>
          </cell>
          <cell r="V52">
            <v>0</v>
          </cell>
        </row>
        <row r="62">
          <cell r="Q62">
            <v>0</v>
          </cell>
        </row>
        <row r="64">
          <cell r="N64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I86">
            <v>0</v>
          </cell>
          <cell r="J86">
            <v>0</v>
          </cell>
        </row>
        <row r="88">
          <cell r="F88">
            <v>0</v>
          </cell>
        </row>
        <row r="92">
          <cell r="K92">
            <v>0</v>
          </cell>
        </row>
        <row r="96">
          <cell r="E96">
            <v>0</v>
          </cell>
          <cell r="F96">
            <v>0</v>
          </cell>
        </row>
        <row r="98">
          <cell r="M98">
            <v>0</v>
          </cell>
          <cell r="T98">
            <v>0</v>
          </cell>
        </row>
        <row r="102">
          <cell r="Q102">
            <v>0</v>
          </cell>
        </row>
        <row r="104">
          <cell r="Q104">
            <v>0</v>
          </cell>
        </row>
        <row r="114">
          <cell r="I114">
            <v>0</v>
          </cell>
        </row>
        <row r="116">
          <cell r="I116">
            <v>0</v>
          </cell>
          <cell r="N116">
            <v>0</v>
          </cell>
          <cell r="V116">
            <v>0</v>
          </cell>
        </row>
        <row r="118">
          <cell r="N118">
            <v>0</v>
          </cell>
        </row>
        <row r="124">
          <cell r="E124">
            <v>0</v>
          </cell>
          <cell r="F124">
            <v>0</v>
          </cell>
          <cell r="G124">
            <v>0</v>
          </cell>
          <cell r="I124">
            <v>0</v>
          </cell>
          <cell r="J124">
            <v>0</v>
          </cell>
          <cell r="M124">
            <v>0</v>
          </cell>
          <cell r="T124">
            <v>0</v>
          </cell>
          <cell r="V124">
            <v>0</v>
          </cell>
        </row>
        <row r="126">
          <cell r="V126">
            <v>0</v>
          </cell>
        </row>
        <row r="136">
          <cell r="T136">
            <v>0</v>
          </cell>
        </row>
        <row r="145">
          <cell r="M14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61"/>
  <sheetViews>
    <sheetView showGridLines="0" showZeros="0" tabSelected="1" view="pageBreakPreview" zoomScale="110" zoomScaleNormal="90" zoomScaleSheetLayoutView="110" zoomScalePageLayoutView="0" workbookViewId="0" topLeftCell="E598">
      <selection activeCell="E1153" sqref="E1153"/>
    </sheetView>
  </sheetViews>
  <sheetFormatPr defaultColWidth="9.00390625" defaultRowHeight="12.75"/>
  <cols>
    <col min="2" max="2" width="25.00390625" style="6" customWidth="1"/>
    <col min="3" max="3" width="5.125" style="6" customWidth="1"/>
    <col min="4" max="4" width="26.00390625" style="6" customWidth="1"/>
    <col min="5" max="5" width="30.00390625" style="7" customWidth="1"/>
    <col min="6" max="6" width="19.875" style="7" customWidth="1"/>
    <col min="7" max="7" width="20.375" style="7" customWidth="1"/>
    <col min="8" max="8" width="17.00390625" style="7" customWidth="1"/>
    <col min="9" max="9" width="19.375" style="7" customWidth="1"/>
    <col min="10" max="10" width="18.875" style="0" customWidth="1"/>
    <col min="11" max="11" width="16.00390625" style="0" customWidth="1"/>
    <col min="12" max="12" width="16.375" style="0" customWidth="1"/>
  </cols>
  <sheetData>
    <row r="1" spans="2:10" ht="9.75" customHeight="1">
      <c r="B1" s="1"/>
      <c r="C1" s="1"/>
      <c r="D1" s="1"/>
      <c r="E1" s="1"/>
      <c r="F1" s="1"/>
      <c r="G1" s="1"/>
      <c r="H1" s="1"/>
      <c r="I1" s="1"/>
      <c r="J1" s="2"/>
    </row>
    <row r="2" spans="2:9" ht="16.5" customHeight="1">
      <c r="B2" s="3" t="s">
        <v>0</v>
      </c>
      <c r="C2" s="3"/>
      <c r="D2" s="4"/>
      <c r="E2" s="4"/>
      <c r="F2" s="4"/>
      <c r="G2" s="4"/>
      <c r="H2" s="4"/>
      <c r="I2" s="4"/>
    </row>
    <row r="3" spans="2:10" ht="16.5" customHeight="1" thickBot="1">
      <c r="B3" s="5" t="s">
        <v>1</v>
      </c>
      <c r="F3" s="4"/>
      <c r="G3" s="4"/>
      <c r="H3" s="4"/>
      <c r="I3" s="4"/>
      <c r="J3" s="8" t="s">
        <v>2</v>
      </c>
    </row>
    <row r="4" spans="2:10" ht="13.5" customHeight="1">
      <c r="B4" s="9"/>
      <c r="C4" s="9"/>
      <c r="D4" s="9"/>
      <c r="E4" s="1"/>
      <c r="F4" s="1"/>
      <c r="G4" s="1"/>
      <c r="H4" s="1"/>
      <c r="I4" s="10" t="s">
        <v>3</v>
      </c>
      <c r="J4" s="11" t="s">
        <v>4</v>
      </c>
    </row>
    <row r="5" spans="2:10" ht="13.5" customHeight="1">
      <c r="B5" s="123"/>
      <c r="C5" s="123"/>
      <c r="D5" s="123"/>
      <c r="E5" s="123"/>
      <c r="F5" s="124" t="s">
        <v>425</v>
      </c>
      <c r="G5" s="123"/>
      <c r="H5" s="12"/>
      <c r="I5" s="9" t="s">
        <v>5</v>
      </c>
      <c r="J5" s="13" t="s">
        <v>426</v>
      </c>
    </row>
    <row r="6" spans="2:10" ht="13.5" customHeight="1">
      <c r="B6" s="124" t="s">
        <v>415</v>
      </c>
      <c r="C6" s="124"/>
      <c r="D6" s="124"/>
      <c r="E6" s="125"/>
      <c r="F6" s="125"/>
      <c r="G6" s="125"/>
      <c r="H6" s="10"/>
      <c r="I6" s="9" t="s">
        <v>6</v>
      </c>
      <c r="J6" s="13" t="s">
        <v>416</v>
      </c>
    </row>
    <row r="7" spans="2:10" ht="13.5" customHeight="1">
      <c r="B7" s="124" t="s">
        <v>170</v>
      </c>
      <c r="C7" s="124"/>
      <c r="D7" s="124"/>
      <c r="E7" s="125"/>
      <c r="F7" s="125"/>
      <c r="G7" s="125"/>
      <c r="H7" s="10"/>
      <c r="I7" s="9"/>
      <c r="J7" s="14"/>
    </row>
    <row r="8" spans="2:10" ht="13.5" customHeight="1">
      <c r="B8" s="124" t="s">
        <v>7</v>
      </c>
      <c r="C8" s="124"/>
      <c r="D8" s="124"/>
      <c r="E8" s="125"/>
      <c r="F8" s="125"/>
      <c r="G8" s="125"/>
      <c r="H8" s="10"/>
      <c r="I8" s="9"/>
      <c r="J8" s="15"/>
    </row>
    <row r="9" spans="2:10" ht="13.5" customHeight="1" thickBot="1">
      <c r="B9" s="124" t="s">
        <v>8</v>
      </c>
      <c r="C9" s="124"/>
      <c r="D9" s="124"/>
      <c r="E9" s="125"/>
      <c r="F9" s="125"/>
      <c r="G9" s="125"/>
      <c r="H9" s="10"/>
      <c r="I9" s="9" t="s">
        <v>9</v>
      </c>
      <c r="J9" s="16" t="s">
        <v>10</v>
      </c>
    </row>
    <row r="10" spans="3:10" ht="20.25" customHeight="1">
      <c r="C10" s="17"/>
      <c r="D10" s="17" t="s">
        <v>11</v>
      </c>
      <c r="E10" s="10"/>
      <c r="F10" s="10"/>
      <c r="G10" s="10"/>
      <c r="H10" s="10"/>
      <c r="I10" s="10"/>
      <c r="J10" s="18"/>
    </row>
    <row r="11" spans="2:10" ht="7.5" customHeight="1">
      <c r="B11" s="19"/>
      <c r="C11" s="19"/>
      <c r="D11" s="20"/>
      <c r="E11" s="21"/>
      <c r="F11" s="21"/>
      <c r="G11" s="21"/>
      <c r="H11" s="21"/>
      <c r="I11" s="21"/>
      <c r="J11" s="22"/>
    </row>
    <row r="12" spans="2:10" ht="13.5" customHeight="1">
      <c r="B12" s="23"/>
      <c r="C12" s="24"/>
      <c r="D12" s="25"/>
      <c r="E12" s="26" t="s">
        <v>12</v>
      </c>
      <c r="F12" s="27"/>
      <c r="G12" s="28" t="s">
        <v>13</v>
      </c>
      <c r="H12" s="29"/>
      <c r="I12" s="30"/>
      <c r="J12" s="31" t="s">
        <v>14</v>
      </c>
    </row>
    <row r="13" spans="2:10" ht="9.75" customHeight="1">
      <c r="B13" s="24" t="s">
        <v>15</v>
      </c>
      <c r="C13" s="24" t="s">
        <v>16</v>
      </c>
      <c r="D13" s="24"/>
      <c r="E13" s="26" t="s">
        <v>17</v>
      </c>
      <c r="F13" s="32" t="s">
        <v>18</v>
      </c>
      <c r="G13" s="33" t="s">
        <v>19</v>
      </c>
      <c r="H13" s="32" t="s">
        <v>20</v>
      </c>
      <c r="I13" s="34"/>
      <c r="J13" s="31" t="s">
        <v>21</v>
      </c>
    </row>
    <row r="14" spans="2:10" ht="9.75" customHeight="1">
      <c r="B14" s="23"/>
      <c r="C14" s="24" t="s">
        <v>22</v>
      </c>
      <c r="D14" s="25" t="s">
        <v>23</v>
      </c>
      <c r="E14" s="26" t="s">
        <v>24</v>
      </c>
      <c r="F14" s="35" t="s">
        <v>25</v>
      </c>
      <c r="G14" s="26" t="s">
        <v>26</v>
      </c>
      <c r="H14" s="26" t="s">
        <v>27</v>
      </c>
      <c r="I14" s="26" t="s">
        <v>28</v>
      </c>
      <c r="J14" s="31"/>
    </row>
    <row r="15" spans="2:10" ht="9.75" customHeight="1">
      <c r="B15" s="23"/>
      <c r="C15" s="24" t="s">
        <v>29</v>
      </c>
      <c r="D15" s="24"/>
      <c r="E15" s="26" t="s">
        <v>30</v>
      </c>
      <c r="F15" s="35" t="s">
        <v>31</v>
      </c>
      <c r="G15" s="26" t="s">
        <v>32</v>
      </c>
      <c r="H15" s="26"/>
      <c r="I15" s="26"/>
      <c r="J15" s="31"/>
    </row>
    <row r="16" spans="2:10" ht="9.75" customHeight="1">
      <c r="B16" s="23"/>
      <c r="C16" s="24"/>
      <c r="D16" s="24"/>
      <c r="E16" s="26" t="s">
        <v>33</v>
      </c>
      <c r="F16" s="35" t="s">
        <v>34</v>
      </c>
      <c r="G16" s="26"/>
      <c r="H16" s="26"/>
      <c r="I16" s="26"/>
      <c r="J16" s="31"/>
    </row>
    <row r="17" spans="2:10" ht="9.75" customHeight="1">
      <c r="B17" s="23"/>
      <c r="C17" s="24"/>
      <c r="D17" s="24"/>
      <c r="E17" s="26"/>
      <c r="F17" s="35" t="s">
        <v>35</v>
      </c>
      <c r="G17" s="26"/>
      <c r="H17" s="26"/>
      <c r="I17" s="26"/>
      <c r="J17" s="31"/>
    </row>
    <row r="18" spans="2:10" ht="9.75" customHeight="1">
      <c r="B18" s="23"/>
      <c r="C18" s="24"/>
      <c r="D18" s="24"/>
      <c r="E18" s="26"/>
      <c r="F18" s="35" t="s">
        <v>36</v>
      </c>
      <c r="G18" s="26"/>
      <c r="H18" s="26"/>
      <c r="I18" s="26"/>
      <c r="J18" s="31"/>
    </row>
    <row r="19" spans="2:10" ht="9.75" customHeight="1" thickBot="1">
      <c r="B19" s="36">
        <v>1</v>
      </c>
      <c r="C19" s="37">
        <v>2</v>
      </c>
      <c r="D19" s="37">
        <v>3</v>
      </c>
      <c r="E19" s="38" t="s">
        <v>37</v>
      </c>
      <c r="F19" s="39" t="s">
        <v>38</v>
      </c>
      <c r="G19" s="38" t="s">
        <v>39</v>
      </c>
      <c r="H19" s="38" t="s">
        <v>40</v>
      </c>
      <c r="I19" s="38" t="s">
        <v>41</v>
      </c>
      <c r="J19" s="40" t="s">
        <v>42</v>
      </c>
    </row>
    <row r="20" spans="2:10" ht="27" customHeight="1">
      <c r="B20" s="133" t="s">
        <v>43</v>
      </c>
      <c r="C20" s="41" t="s">
        <v>44</v>
      </c>
      <c r="D20" s="42"/>
      <c r="E20" s="126"/>
      <c r="F20" s="126"/>
      <c r="G20" s="126">
        <f>SUM(G22:G36)</f>
        <v>0</v>
      </c>
      <c r="H20" s="126">
        <f>SUM(H22:H36)</f>
        <v>0</v>
      </c>
      <c r="I20" s="127">
        <f>SUM(F20:H20)</f>
        <v>0</v>
      </c>
      <c r="J20" s="128">
        <f>E20-I20</f>
        <v>0</v>
      </c>
    </row>
    <row r="21" spans="2:10" ht="15.75" customHeight="1" thickBot="1">
      <c r="B21" s="134" t="s">
        <v>45</v>
      </c>
      <c r="C21" s="46" t="s">
        <v>46</v>
      </c>
      <c r="D21" s="47"/>
      <c r="E21" s="43"/>
      <c r="F21" s="43"/>
      <c r="G21" s="44"/>
      <c r="H21" s="44"/>
      <c r="I21" s="44"/>
      <c r="J21" s="48"/>
    </row>
    <row r="22" spans="2:10" ht="15.75" customHeight="1" hidden="1">
      <c r="B22" s="45"/>
      <c r="C22" s="46"/>
      <c r="D22" s="49"/>
      <c r="E22" s="43"/>
      <c r="F22" s="43"/>
      <c r="G22" s="44"/>
      <c r="H22" s="44"/>
      <c r="I22" s="44"/>
      <c r="J22" s="48"/>
    </row>
    <row r="23" spans="2:10" ht="15.75" customHeight="1" hidden="1">
      <c r="B23" s="45"/>
      <c r="C23" s="46"/>
      <c r="D23" s="49"/>
      <c r="E23" s="43"/>
      <c r="F23" s="43"/>
      <c r="G23" s="44"/>
      <c r="H23" s="44"/>
      <c r="I23" s="44"/>
      <c r="J23" s="48"/>
    </row>
    <row r="24" spans="2:10" ht="15.75" customHeight="1" hidden="1">
      <c r="B24" s="45"/>
      <c r="C24" s="50"/>
      <c r="D24" s="49"/>
      <c r="E24" s="43"/>
      <c r="F24" s="43"/>
      <c r="G24" s="44"/>
      <c r="H24" s="44"/>
      <c r="I24" s="44"/>
      <c r="J24" s="48"/>
    </row>
    <row r="25" spans="2:10" ht="15.75" customHeight="1" hidden="1">
      <c r="B25" s="45"/>
      <c r="C25" s="50"/>
      <c r="D25" s="49"/>
      <c r="E25" s="43"/>
      <c r="F25" s="43"/>
      <c r="G25" s="44"/>
      <c r="H25" s="44"/>
      <c r="I25" s="44"/>
      <c r="J25" s="48"/>
    </row>
    <row r="26" spans="2:10" ht="15.75" customHeight="1" hidden="1">
      <c r="B26" s="45"/>
      <c r="C26" s="50"/>
      <c r="D26" s="49"/>
      <c r="E26" s="43"/>
      <c r="F26" s="43"/>
      <c r="G26" s="44"/>
      <c r="H26" s="44"/>
      <c r="I26" s="44"/>
      <c r="J26" s="48"/>
    </row>
    <row r="27" spans="2:10" ht="15.75" customHeight="1" hidden="1">
      <c r="B27" s="45"/>
      <c r="C27" s="50"/>
      <c r="D27" s="49"/>
      <c r="E27" s="43"/>
      <c r="F27" s="43"/>
      <c r="G27" s="44"/>
      <c r="H27" s="44"/>
      <c r="I27" s="44"/>
      <c r="J27" s="48"/>
    </row>
    <row r="28" spans="2:10" ht="15.75" customHeight="1" hidden="1">
      <c r="B28" s="45"/>
      <c r="C28" s="50"/>
      <c r="D28" s="49"/>
      <c r="E28" s="43"/>
      <c r="F28" s="43"/>
      <c r="G28" s="44"/>
      <c r="H28" s="44"/>
      <c r="I28" s="44"/>
      <c r="J28" s="48"/>
    </row>
    <row r="29" spans="2:10" ht="15.75" customHeight="1" hidden="1">
      <c r="B29" s="45"/>
      <c r="C29" s="50"/>
      <c r="D29" s="49"/>
      <c r="E29" s="43"/>
      <c r="F29" s="43"/>
      <c r="G29" s="44"/>
      <c r="H29" s="44"/>
      <c r="I29" s="44"/>
      <c r="J29" s="48"/>
    </row>
    <row r="30" spans="2:10" ht="15.75" customHeight="1" hidden="1">
      <c r="B30" s="45"/>
      <c r="C30" s="50"/>
      <c r="D30" s="49"/>
      <c r="E30" s="43"/>
      <c r="F30" s="43"/>
      <c r="G30" s="44"/>
      <c r="H30" s="44"/>
      <c r="I30" s="44"/>
      <c r="J30" s="48"/>
    </row>
    <row r="31" spans="2:10" ht="15.75" customHeight="1" hidden="1">
      <c r="B31" s="45"/>
      <c r="C31" s="50"/>
      <c r="D31" s="49"/>
      <c r="E31" s="43"/>
      <c r="F31" s="43"/>
      <c r="G31" s="44"/>
      <c r="H31" s="44"/>
      <c r="I31" s="44"/>
      <c r="J31" s="48"/>
    </row>
    <row r="32" spans="2:10" ht="15.75" customHeight="1" hidden="1">
      <c r="B32" s="45"/>
      <c r="C32" s="50"/>
      <c r="D32" s="49"/>
      <c r="E32" s="43"/>
      <c r="F32" s="43"/>
      <c r="G32" s="44"/>
      <c r="H32" s="44"/>
      <c r="I32" s="44"/>
      <c r="J32" s="48"/>
    </row>
    <row r="33" spans="2:10" ht="15.75" customHeight="1" hidden="1">
      <c r="B33" s="45"/>
      <c r="C33" s="50"/>
      <c r="D33" s="49"/>
      <c r="E33" s="43"/>
      <c r="F33" s="43"/>
      <c r="G33" s="44"/>
      <c r="H33" s="44"/>
      <c r="I33" s="44"/>
      <c r="J33" s="48"/>
    </row>
    <row r="34" spans="2:10" ht="15.75" customHeight="1" hidden="1">
      <c r="B34" s="45"/>
      <c r="C34" s="50"/>
      <c r="D34" s="49"/>
      <c r="E34" s="43"/>
      <c r="F34" s="43"/>
      <c r="G34" s="44"/>
      <c r="H34" s="44"/>
      <c r="I34" s="44"/>
      <c r="J34" s="48"/>
    </row>
    <row r="35" spans="2:10" ht="15.75" customHeight="1" hidden="1">
      <c r="B35" s="45"/>
      <c r="C35" s="50"/>
      <c r="D35" s="49"/>
      <c r="E35" s="43"/>
      <c r="F35" s="43"/>
      <c r="G35" s="44"/>
      <c r="H35" s="44"/>
      <c r="I35" s="44"/>
      <c r="J35" s="48"/>
    </row>
    <row r="36" spans="2:10" ht="15.75" customHeight="1" hidden="1" thickBot="1">
      <c r="B36" s="45"/>
      <c r="C36" s="51"/>
      <c r="D36" s="52"/>
      <c r="E36" s="53"/>
      <c r="F36" s="53"/>
      <c r="G36" s="53"/>
      <c r="H36" s="53"/>
      <c r="I36" s="53"/>
      <c r="J36" s="54"/>
    </row>
    <row r="37" spans="2:10" ht="15.75" customHeight="1">
      <c r="B37" s="55"/>
      <c r="C37" s="56"/>
      <c r="D37" s="57"/>
      <c r="E37" s="57"/>
      <c r="F37" s="58"/>
      <c r="G37" s="58"/>
      <c r="H37" s="58"/>
      <c r="I37" s="58"/>
      <c r="J37" s="57"/>
    </row>
    <row r="38" spans="2:10" ht="10.5" customHeight="1">
      <c r="B38" s="59"/>
      <c r="C38" s="60"/>
      <c r="D38" s="61"/>
      <c r="E38" s="62"/>
      <c r="F38" s="62"/>
      <c r="G38" s="62"/>
      <c r="H38" s="62"/>
      <c r="I38" s="10" t="s">
        <v>47</v>
      </c>
      <c r="J38" s="62"/>
    </row>
    <row r="39" spans="3:10" ht="15">
      <c r="C39" s="17" t="s">
        <v>48</v>
      </c>
      <c r="D39" s="9"/>
      <c r="E39" s="10"/>
      <c r="F39" s="10"/>
      <c r="G39" s="10"/>
      <c r="H39" s="10"/>
      <c r="J39" s="18"/>
    </row>
    <row r="40" spans="2:10" ht="9" customHeight="1">
      <c r="B40" s="19"/>
      <c r="C40" s="63"/>
      <c r="D40" s="20"/>
      <c r="E40" s="21"/>
      <c r="F40" s="21"/>
      <c r="G40" s="21"/>
      <c r="H40" s="21"/>
      <c r="I40" s="21"/>
      <c r="J40" s="22"/>
    </row>
    <row r="41" spans="2:10" ht="12.75">
      <c r="B41" s="23"/>
      <c r="C41" s="24"/>
      <c r="D41" s="25"/>
      <c r="E41" s="26" t="s">
        <v>12</v>
      </c>
      <c r="F41" s="27"/>
      <c r="G41" s="28" t="s">
        <v>13</v>
      </c>
      <c r="H41" s="29"/>
      <c r="I41" s="30"/>
      <c r="J41" s="31" t="s">
        <v>14</v>
      </c>
    </row>
    <row r="42" spans="2:10" ht="12.75">
      <c r="B42" s="64"/>
      <c r="C42" s="24" t="s">
        <v>16</v>
      </c>
      <c r="D42" s="24" t="s">
        <v>49</v>
      </c>
      <c r="E42" s="26" t="s">
        <v>17</v>
      </c>
      <c r="F42" s="32" t="s">
        <v>50</v>
      </c>
      <c r="G42" s="33" t="s">
        <v>19</v>
      </c>
      <c r="H42" s="32" t="s">
        <v>20</v>
      </c>
      <c r="I42" s="34"/>
      <c r="J42" s="31" t="s">
        <v>21</v>
      </c>
    </row>
    <row r="43" spans="2:10" ht="12.75">
      <c r="B43" s="24" t="s">
        <v>15</v>
      </c>
      <c r="C43" s="24" t="s">
        <v>22</v>
      </c>
      <c r="D43" s="25" t="s">
        <v>51</v>
      </c>
      <c r="E43" s="26" t="s">
        <v>24</v>
      </c>
      <c r="F43" s="35" t="s">
        <v>52</v>
      </c>
      <c r="G43" s="26" t="s">
        <v>26</v>
      </c>
      <c r="H43" s="26" t="s">
        <v>27</v>
      </c>
      <c r="I43" s="26" t="s">
        <v>28</v>
      </c>
      <c r="J43" s="31"/>
    </row>
    <row r="44" spans="2:10" ht="12.75">
      <c r="B44" s="23"/>
      <c r="C44" s="24" t="s">
        <v>29</v>
      </c>
      <c r="D44" s="24" t="s">
        <v>53</v>
      </c>
      <c r="E44" s="26" t="s">
        <v>30</v>
      </c>
      <c r="F44" s="35" t="s">
        <v>54</v>
      </c>
      <c r="G44" s="26" t="s">
        <v>32</v>
      </c>
      <c r="H44" s="26"/>
      <c r="I44" s="26"/>
      <c r="J44" s="31"/>
    </row>
    <row r="45" spans="2:10" ht="12.75">
      <c r="B45" s="23"/>
      <c r="C45" s="24"/>
      <c r="D45" s="24"/>
      <c r="E45" s="26" t="s">
        <v>33</v>
      </c>
      <c r="F45" s="35" t="s">
        <v>34</v>
      </c>
      <c r="G45" s="26"/>
      <c r="H45" s="26"/>
      <c r="I45" s="26"/>
      <c r="J45" s="31"/>
    </row>
    <row r="46" spans="2:10" ht="12.75">
      <c r="B46" s="23"/>
      <c r="C46" s="24"/>
      <c r="D46" s="24"/>
      <c r="E46" s="26"/>
      <c r="F46" s="35" t="s">
        <v>35</v>
      </c>
      <c r="G46" s="26"/>
      <c r="H46" s="26"/>
      <c r="I46" s="26"/>
      <c r="J46" s="31"/>
    </row>
    <row r="47" spans="2:10" ht="12.75">
      <c r="B47" s="23" t="s">
        <v>169</v>
      </c>
      <c r="C47" s="24"/>
      <c r="D47" s="24"/>
      <c r="E47" s="26"/>
      <c r="F47" s="35" t="s">
        <v>36</v>
      </c>
      <c r="G47" s="26"/>
      <c r="H47" s="26"/>
      <c r="I47" s="26"/>
      <c r="J47" s="31"/>
    </row>
    <row r="48" spans="2:10" ht="13.5" thickBot="1">
      <c r="B48" s="36">
        <v>1</v>
      </c>
      <c r="C48" s="37">
        <v>2</v>
      </c>
      <c r="D48" s="37">
        <v>3</v>
      </c>
      <c r="E48" s="38" t="s">
        <v>37</v>
      </c>
      <c r="F48" s="39" t="s">
        <v>38</v>
      </c>
      <c r="G48" s="38" t="s">
        <v>39</v>
      </c>
      <c r="H48" s="38" t="s">
        <v>40</v>
      </c>
      <c r="I48" s="38" t="s">
        <v>41</v>
      </c>
      <c r="J48" s="40" t="s">
        <v>42</v>
      </c>
    </row>
    <row r="49" spans="2:10" ht="38.25">
      <c r="B49" s="135" t="s">
        <v>55</v>
      </c>
      <c r="C49" s="41" t="s">
        <v>56</v>
      </c>
      <c r="D49" s="42"/>
      <c r="E49" s="85">
        <f>E70</f>
        <v>16957700</v>
      </c>
      <c r="F49" s="85">
        <f>F70</f>
        <v>10101597.67</v>
      </c>
      <c r="G49" s="116">
        <f>-(G51+G56+G63)</f>
        <v>0</v>
      </c>
      <c r="H49" s="116">
        <f>-(H51+H56+H63)</f>
        <v>0</v>
      </c>
      <c r="I49" s="116">
        <f>SUM(F49:H49)</f>
        <v>10101597.67</v>
      </c>
      <c r="J49" s="116">
        <f>E49-I49</f>
        <v>6856102.33</v>
      </c>
    </row>
    <row r="50" spans="2:10" ht="15" customHeight="1">
      <c r="B50" s="135" t="s">
        <v>57</v>
      </c>
      <c r="C50" s="46" t="s">
        <v>58</v>
      </c>
      <c r="D50" s="47"/>
      <c r="E50" s="116"/>
      <c r="F50" s="116"/>
      <c r="G50" s="117"/>
      <c r="H50" s="117"/>
      <c r="I50" s="117"/>
      <c r="J50" s="118"/>
    </row>
    <row r="51" spans="2:10" ht="25.5">
      <c r="B51" s="135" t="s">
        <v>59</v>
      </c>
      <c r="C51" s="46" t="s">
        <v>60</v>
      </c>
      <c r="D51" s="66"/>
      <c r="E51" s="116"/>
      <c r="F51" s="116"/>
      <c r="G51" s="117"/>
      <c r="H51" s="117"/>
      <c r="I51" s="117"/>
      <c r="J51" s="118"/>
    </row>
    <row r="52" spans="2:10" ht="15" customHeight="1">
      <c r="B52" s="136" t="s">
        <v>61</v>
      </c>
      <c r="C52" s="68"/>
      <c r="D52" s="69"/>
      <c r="E52" s="119"/>
      <c r="F52" s="119"/>
      <c r="G52" s="120"/>
      <c r="H52" s="120"/>
      <c r="I52" s="120"/>
      <c r="J52" s="121"/>
    </row>
    <row r="53" spans="2:10" ht="15" customHeight="1">
      <c r="B53" s="135"/>
      <c r="C53" s="70"/>
      <c r="D53" s="66"/>
      <c r="E53" s="116"/>
      <c r="F53" s="116"/>
      <c r="G53" s="117"/>
      <c r="H53" s="117"/>
      <c r="I53" s="117"/>
      <c r="J53" s="118"/>
    </row>
    <row r="54" spans="2:10" ht="15" customHeight="1">
      <c r="B54" s="135"/>
      <c r="C54" s="50"/>
      <c r="D54" s="66"/>
      <c r="E54" s="116"/>
      <c r="F54" s="116"/>
      <c r="G54" s="117"/>
      <c r="H54" s="117"/>
      <c r="I54" s="117"/>
      <c r="J54" s="118"/>
    </row>
    <row r="55" spans="2:10" ht="15" customHeight="1">
      <c r="B55" s="135"/>
      <c r="C55" s="50"/>
      <c r="D55" s="66"/>
      <c r="E55" s="116"/>
      <c r="F55" s="116"/>
      <c r="G55" s="117"/>
      <c r="H55" s="117"/>
      <c r="I55" s="117"/>
      <c r="J55" s="118"/>
    </row>
    <row r="56" spans="2:10" ht="25.5">
      <c r="B56" s="135" t="s">
        <v>62</v>
      </c>
      <c r="C56" s="46" t="s">
        <v>63</v>
      </c>
      <c r="D56" s="66"/>
      <c r="E56" s="116"/>
      <c r="F56" s="116"/>
      <c r="G56" s="117"/>
      <c r="H56" s="117"/>
      <c r="I56" s="117"/>
      <c r="J56" s="118"/>
    </row>
    <row r="57" spans="2:10" ht="15" customHeight="1">
      <c r="B57" s="136" t="s">
        <v>61</v>
      </c>
      <c r="C57" s="68"/>
      <c r="D57" s="69"/>
      <c r="E57" s="119"/>
      <c r="F57" s="119"/>
      <c r="G57" s="120"/>
      <c r="H57" s="120"/>
      <c r="I57" s="120"/>
      <c r="J57" s="121"/>
    </row>
    <row r="58" spans="2:10" ht="15" customHeight="1">
      <c r="B58" s="65"/>
      <c r="C58" s="71"/>
      <c r="D58" s="66"/>
      <c r="E58" s="116"/>
      <c r="F58" s="116"/>
      <c r="G58" s="117"/>
      <c r="H58" s="117"/>
      <c r="I58" s="117"/>
      <c r="J58" s="118"/>
    </row>
    <row r="59" spans="2:10" ht="15" customHeight="1">
      <c r="B59" s="72"/>
      <c r="C59" s="73"/>
      <c r="D59" s="66"/>
      <c r="E59" s="116"/>
      <c r="F59" s="116"/>
      <c r="G59" s="117"/>
      <c r="H59" s="117"/>
      <c r="I59" s="117"/>
      <c r="J59" s="118"/>
    </row>
    <row r="60" spans="2:10" ht="15" customHeight="1">
      <c r="B60" s="65"/>
      <c r="C60" s="50"/>
      <c r="D60" s="66"/>
      <c r="E60" s="116"/>
      <c r="F60" s="116"/>
      <c r="G60" s="117"/>
      <c r="H60" s="117"/>
      <c r="I60" s="117"/>
      <c r="J60" s="118"/>
    </row>
    <row r="61" spans="2:10" ht="15" customHeight="1">
      <c r="B61" s="65"/>
      <c r="C61" s="46"/>
      <c r="D61" s="66"/>
      <c r="E61" s="116"/>
      <c r="F61" s="116"/>
      <c r="G61" s="117"/>
      <c r="H61" s="117"/>
      <c r="I61" s="117"/>
      <c r="J61" s="118"/>
    </row>
    <row r="62" spans="2:10" ht="15" customHeight="1">
      <c r="B62" s="65"/>
      <c r="C62" s="50"/>
      <c r="D62" s="66"/>
      <c r="E62" s="116"/>
      <c r="F62" s="116"/>
      <c r="G62" s="117"/>
      <c r="H62" s="117"/>
      <c r="I62" s="117"/>
      <c r="J62" s="118"/>
    </row>
    <row r="63" spans="2:10" ht="15" customHeight="1">
      <c r="B63" s="135" t="s">
        <v>64</v>
      </c>
      <c r="C63" s="46" t="s">
        <v>65</v>
      </c>
      <c r="D63" s="66"/>
      <c r="E63" s="116"/>
      <c r="F63" s="116"/>
      <c r="G63" s="116">
        <f>G65-G66</f>
        <v>0</v>
      </c>
      <c r="H63" s="116">
        <f>H65-H66</f>
        <v>0</v>
      </c>
      <c r="I63" s="116"/>
      <c r="J63" s="116"/>
    </row>
    <row r="64" spans="2:10" ht="15" customHeight="1">
      <c r="B64" s="135" t="s">
        <v>57</v>
      </c>
      <c r="C64" s="68"/>
      <c r="D64" s="69"/>
      <c r="E64" s="119"/>
      <c r="F64" s="119"/>
      <c r="G64" s="120"/>
      <c r="H64" s="120"/>
      <c r="I64" s="120"/>
      <c r="J64" s="121"/>
    </row>
    <row r="65" spans="2:10" ht="15" customHeight="1">
      <c r="B65" s="135" t="s">
        <v>66</v>
      </c>
      <c r="C65" s="68"/>
      <c r="D65" s="69"/>
      <c r="E65" s="119"/>
      <c r="F65" s="119"/>
      <c r="G65" s="119">
        <f>G20</f>
        <v>0</v>
      </c>
      <c r="H65" s="119">
        <f>H20</f>
        <v>0</v>
      </c>
      <c r="I65" s="119">
        <f>SUM(F65:H65)</f>
        <v>0</v>
      </c>
      <c r="J65" s="119">
        <f aca="true" t="shared" si="0" ref="J65:J70">E65-I65</f>
        <v>0</v>
      </c>
    </row>
    <row r="66" spans="2:10" ht="15" customHeight="1" thickBot="1">
      <c r="B66" s="135" t="s">
        <v>67</v>
      </c>
      <c r="C66" s="51"/>
      <c r="D66" s="74"/>
      <c r="E66" s="122"/>
      <c r="F66" s="122"/>
      <c r="G66" s="122"/>
      <c r="H66" s="122"/>
      <c r="I66" s="119"/>
      <c r="J66" s="119">
        <f t="shared" si="0"/>
        <v>0</v>
      </c>
    </row>
    <row r="67" spans="2:10" ht="21" customHeight="1">
      <c r="B67" s="137" t="s">
        <v>172</v>
      </c>
      <c r="C67" s="130">
        <v>800</v>
      </c>
      <c r="D67" s="85"/>
      <c r="E67" s="85">
        <f>E68</f>
        <v>16957700</v>
      </c>
      <c r="F67" s="85">
        <f>F68</f>
        <v>10101597.67</v>
      </c>
      <c r="G67" s="85"/>
      <c r="H67" s="85"/>
      <c r="I67" s="85">
        <f>I68</f>
        <v>10101597.67</v>
      </c>
      <c r="J67" s="116">
        <f t="shared" si="0"/>
        <v>6856102.33</v>
      </c>
    </row>
    <row r="68" spans="2:10" ht="51">
      <c r="B68" s="137" t="s">
        <v>174</v>
      </c>
      <c r="C68" s="130">
        <v>810</v>
      </c>
      <c r="D68" s="129" t="s">
        <v>173</v>
      </c>
      <c r="E68" s="85">
        <f>SUM(E69:E70)</f>
        <v>16957700</v>
      </c>
      <c r="F68" s="85">
        <f>SUM(F69:F70)</f>
        <v>10101597.67</v>
      </c>
      <c r="G68" s="85">
        <f>G70</f>
        <v>0</v>
      </c>
      <c r="H68" s="85">
        <f>H70</f>
        <v>0</v>
      </c>
      <c r="I68" s="85">
        <f>SUM(F68:H68)</f>
        <v>10101597.67</v>
      </c>
      <c r="J68" s="116">
        <f t="shared" si="0"/>
        <v>6856102.33</v>
      </c>
    </row>
    <row r="69" spans="2:10" ht="18" customHeight="1">
      <c r="B69" s="138" t="s">
        <v>175</v>
      </c>
      <c r="C69" s="131">
        <v>811</v>
      </c>
      <c r="D69" s="129" t="s">
        <v>380</v>
      </c>
      <c r="E69" s="131"/>
      <c r="F69" s="307"/>
      <c r="G69" s="131"/>
      <c r="H69" s="131"/>
      <c r="I69" s="307">
        <f>SUM(F69:H69)</f>
        <v>0</v>
      </c>
      <c r="J69" s="116">
        <f t="shared" si="0"/>
        <v>0</v>
      </c>
    </row>
    <row r="70" spans="2:10" ht="24.75" customHeight="1">
      <c r="B70" s="138" t="s">
        <v>176</v>
      </c>
      <c r="C70" s="131">
        <v>812</v>
      </c>
      <c r="D70" s="306">
        <v>1.23010502011E+19</v>
      </c>
      <c r="E70" s="85">
        <f>E91</f>
        <v>16957700</v>
      </c>
      <c r="F70" s="85">
        <f>J91</f>
        <v>10101597.67</v>
      </c>
      <c r="G70" s="85">
        <f>G66</f>
        <v>0</v>
      </c>
      <c r="H70" s="85">
        <f>H66</f>
        <v>0</v>
      </c>
      <c r="I70" s="85">
        <f>SUM(F70:H70)</f>
        <v>10101597.67</v>
      </c>
      <c r="J70" s="116">
        <f t="shared" si="0"/>
        <v>6856102.33</v>
      </c>
    </row>
    <row r="71" spans="2:10" ht="9.75" customHeight="1">
      <c r="B71" s="9"/>
      <c r="C71" s="9"/>
      <c r="D71" s="10"/>
      <c r="E71" s="2"/>
      <c r="F71" s="2"/>
      <c r="G71" s="2"/>
      <c r="H71" s="2"/>
      <c r="I71" s="2"/>
      <c r="J71" s="308"/>
    </row>
    <row r="72" spans="2:10" ht="9.75" customHeight="1">
      <c r="B72" s="9"/>
      <c r="C72" s="9"/>
      <c r="D72" s="10"/>
      <c r="E72" s="2"/>
      <c r="F72" s="2"/>
      <c r="G72" s="2"/>
      <c r="H72" s="2"/>
      <c r="I72" s="2"/>
      <c r="J72" s="2"/>
    </row>
    <row r="73" spans="2:10" ht="16.5" customHeight="1">
      <c r="B73" s="9"/>
      <c r="C73" s="9"/>
      <c r="D73" s="59"/>
      <c r="E73" s="2"/>
      <c r="F73" s="114"/>
      <c r="G73" s="2"/>
      <c r="H73" s="2"/>
      <c r="I73" s="2"/>
      <c r="J73" s="115"/>
    </row>
    <row r="74" spans="2:10" ht="16.5" customHeight="1">
      <c r="B74" s="9"/>
      <c r="C74" s="9"/>
      <c r="D74" s="59"/>
      <c r="E74" s="2"/>
      <c r="F74" s="114"/>
      <c r="G74" s="2"/>
      <c r="H74" s="2"/>
      <c r="I74" s="2"/>
      <c r="J74" s="115"/>
    </row>
    <row r="75" spans="2:10" ht="16.5" customHeight="1">
      <c r="B75" s="9"/>
      <c r="C75" s="9"/>
      <c r="D75" s="59"/>
      <c r="E75" s="2"/>
      <c r="F75" s="114"/>
      <c r="G75" s="2"/>
      <c r="H75" s="2"/>
      <c r="I75" s="2"/>
      <c r="J75" s="115"/>
    </row>
    <row r="76" spans="2:10" ht="18" customHeight="1">
      <c r="B76" s="9"/>
      <c r="E76" s="2"/>
      <c r="F76" s="2"/>
      <c r="G76" s="2" t="s">
        <v>205</v>
      </c>
      <c r="H76" s="2"/>
      <c r="I76" s="2"/>
      <c r="J76" s="115"/>
    </row>
    <row r="77" spans="5:10" ht="9.75" customHeight="1">
      <c r="E77" s="2"/>
      <c r="F77" s="2"/>
      <c r="G77" s="2"/>
      <c r="H77" s="2"/>
      <c r="I77" s="2"/>
      <c r="J77" s="115"/>
    </row>
    <row r="78" spans="2:10" ht="9.75" customHeight="1">
      <c r="B78" s="59"/>
      <c r="C78" s="59"/>
      <c r="D78" s="61"/>
      <c r="E78" s="62"/>
      <c r="F78" s="62"/>
      <c r="G78" s="62"/>
      <c r="H78" s="62"/>
      <c r="I78" s="62"/>
      <c r="J78" s="62"/>
    </row>
    <row r="80" spans="2:12" ht="15">
      <c r="B80"/>
      <c r="C80" s="17"/>
      <c r="D80" s="9"/>
      <c r="E80" s="17" t="s">
        <v>68</v>
      </c>
      <c r="F80" s="10"/>
      <c r="G80" s="10"/>
      <c r="H80" s="10"/>
      <c r="I80" s="10"/>
      <c r="J80" s="10"/>
      <c r="K80" s="10" t="s">
        <v>69</v>
      </c>
      <c r="L80" s="18"/>
    </row>
    <row r="81" spans="2:12" ht="12.75"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2"/>
    </row>
    <row r="82" spans="2:12" ht="12.75">
      <c r="B82" s="23"/>
      <c r="C82" s="24"/>
      <c r="D82" s="25"/>
      <c r="E82" s="26" t="s">
        <v>70</v>
      </c>
      <c r="F82" s="31" t="s">
        <v>71</v>
      </c>
      <c r="G82" s="75"/>
      <c r="H82" s="76" t="s">
        <v>13</v>
      </c>
      <c r="I82" s="77"/>
      <c r="J82" s="34"/>
      <c r="K82" s="78" t="s">
        <v>72</v>
      </c>
      <c r="L82" s="77"/>
    </row>
    <row r="83" spans="2:12" ht="12.75">
      <c r="B83" s="24" t="s">
        <v>15</v>
      </c>
      <c r="C83" s="24" t="s">
        <v>16</v>
      </c>
      <c r="D83" s="24" t="s">
        <v>73</v>
      </c>
      <c r="E83" s="26" t="s">
        <v>74</v>
      </c>
      <c r="F83" s="26" t="s">
        <v>75</v>
      </c>
      <c r="G83" s="79"/>
      <c r="H83" s="80"/>
      <c r="I83" s="81"/>
      <c r="J83" s="35"/>
      <c r="K83" s="82" t="s">
        <v>76</v>
      </c>
      <c r="L83" s="81"/>
    </row>
    <row r="84" spans="2:12" ht="12.75">
      <c r="B84" s="23"/>
      <c r="C84" s="24" t="s">
        <v>22</v>
      </c>
      <c r="D84" s="25" t="s">
        <v>77</v>
      </c>
      <c r="E84" s="26" t="s">
        <v>78</v>
      </c>
      <c r="F84" s="35" t="s">
        <v>79</v>
      </c>
      <c r="G84" s="32" t="s">
        <v>50</v>
      </c>
      <c r="H84" s="33" t="s">
        <v>19</v>
      </c>
      <c r="I84" s="32" t="s">
        <v>20</v>
      </c>
      <c r="J84" s="34"/>
      <c r="K84" s="31" t="s">
        <v>80</v>
      </c>
      <c r="L84" s="31" t="s">
        <v>80</v>
      </c>
    </row>
    <row r="85" spans="2:12" ht="12.75">
      <c r="B85" s="23"/>
      <c r="C85" s="24" t="s">
        <v>29</v>
      </c>
      <c r="D85" s="24" t="s">
        <v>81</v>
      </c>
      <c r="E85" s="26" t="s">
        <v>82</v>
      </c>
      <c r="F85" s="35"/>
      <c r="G85" s="35" t="s">
        <v>52</v>
      </c>
      <c r="H85" s="26" t="s">
        <v>26</v>
      </c>
      <c r="I85" s="26" t="s">
        <v>27</v>
      </c>
      <c r="J85" s="26" t="s">
        <v>28</v>
      </c>
      <c r="K85" s="31" t="s">
        <v>83</v>
      </c>
      <c r="L85" s="31" t="s">
        <v>84</v>
      </c>
    </row>
    <row r="86" spans="2:12" ht="12.75">
      <c r="B86" s="23"/>
      <c r="C86" s="24"/>
      <c r="D86" s="24" t="s">
        <v>85</v>
      </c>
      <c r="E86" s="26" t="s">
        <v>86</v>
      </c>
      <c r="F86" s="35"/>
      <c r="G86" s="35" t="s">
        <v>54</v>
      </c>
      <c r="H86" s="26" t="s">
        <v>32</v>
      </c>
      <c r="I86" s="26"/>
      <c r="J86" s="26"/>
      <c r="K86" s="31" t="s">
        <v>87</v>
      </c>
      <c r="L86" s="31" t="s">
        <v>75</v>
      </c>
    </row>
    <row r="87" spans="2:12" ht="12.75">
      <c r="B87" s="23"/>
      <c r="C87" s="24"/>
      <c r="D87" s="24" t="s">
        <v>88</v>
      </c>
      <c r="E87" s="26" t="s">
        <v>89</v>
      </c>
      <c r="F87" s="35"/>
      <c r="G87" s="35" t="s">
        <v>34</v>
      </c>
      <c r="H87" s="26"/>
      <c r="I87" s="26"/>
      <c r="J87" s="26"/>
      <c r="K87" s="31"/>
      <c r="L87" s="31" t="s">
        <v>79</v>
      </c>
    </row>
    <row r="88" spans="2:12" ht="12.75">
      <c r="B88" s="23"/>
      <c r="C88" s="24"/>
      <c r="D88" s="24"/>
      <c r="E88" s="26" t="s">
        <v>90</v>
      </c>
      <c r="F88" s="35"/>
      <c r="G88" s="35" t="s">
        <v>35</v>
      </c>
      <c r="H88" s="26"/>
      <c r="I88" s="26"/>
      <c r="J88" s="26"/>
      <c r="K88" s="31"/>
      <c r="L88" s="31"/>
    </row>
    <row r="89" spans="2:12" ht="12.75">
      <c r="B89" s="23"/>
      <c r="C89" s="24"/>
      <c r="D89" s="24"/>
      <c r="E89" s="26"/>
      <c r="F89" s="35"/>
      <c r="G89" s="35" t="s">
        <v>36</v>
      </c>
      <c r="H89" s="26"/>
      <c r="I89" s="26"/>
      <c r="J89" s="26"/>
      <c r="K89" s="31"/>
      <c r="L89" s="31"/>
    </row>
    <row r="90" spans="2:12" ht="13.5" thickBot="1">
      <c r="B90" s="36">
        <v>1</v>
      </c>
      <c r="C90" s="37">
        <v>2</v>
      </c>
      <c r="D90" s="37">
        <v>3</v>
      </c>
      <c r="E90" s="38" t="s">
        <v>37</v>
      </c>
      <c r="F90" s="39" t="s">
        <v>38</v>
      </c>
      <c r="G90" s="39" t="s">
        <v>39</v>
      </c>
      <c r="H90" s="38" t="s">
        <v>40</v>
      </c>
      <c r="I90" s="38" t="s">
        <v>41</v>
      </c>
      <c r="J90" s="38" t="s">
        <v>42</v>
      </c>
      <c r="K90" s="40" t="s">
        <v>91</v>
      </c>
      <c r="L90" s="40" t="s">
        <v>92</v>
      </c>
    </row>
    <row r="91" spans="2:12" s="84" customFormat="1" ht="19.5" customHeight="1">
      <c r="B91" s="139" t="s">
        <v>93</v>
      </c>
      <c r="C91" s="140" t="s">
        <v>94</v>
      </c>
      <c r="D91" s="159"/>
      <c r="E91" s="278">
        <f>E202+E210+E226+E251+E255+E256+E262+E267+E272+E288+E317+E321+E337+E353+E363+E378+E400+E416+E438+E441+E452+E458+E459+E460+E475+E491+E501+E502+E505+E521+E535+E553+E569+E583+E584+E605+E611+E617+E628+E633+E644+E648+E653+E659+E678+E688+E693+E697+E708</f>
        <v>16957700</v>
      </c>
      <c r="F91" s="278">
        <f>F202+F210+F226+F251+F255+F256+F262+F267+F272+F288+F317+F321+F337+F353+F363+F378+F400+F416+F438+F441+F452+F458+F459+F460+F475+F491+F501+F502+F505+F521+F535+F553+F569+F583+F584+F605+F611+F617+F628+F633+F644+F648+F653+F659+F678+F688+F693+F697+F708</f>
        <v>16957700</v>
      </c>
      <c r="G91" s="278">
        <f>G202+G210+G226+G251+G255+G256+G262+G267+G272+G288+G317+G321+G337+G353+G363+G378+G400+G416+G438+G441+G449+G452+G458+G459+G460+G475+G491+G502+G505+G521+G535+G553+G569+G583+G584+G605+G611+G617+G628+G633+G644+G648+G653+G659+G678+G688+G693+G697+G708+G499</f>
        <v>10101597.67</v>
      </c>
      <c r="H91" s="278">
        <f>H202+H210+H226+H251+H255+H256+H262+H267+H272+H288+H317+H321+H337+H353+H363+H378+H400+H416+H438+H441+H449+H452+H458+H459+H460+H475+H491+H502+H505+H521+H535+H553+H569+H583+H584+H605+H611+H617+H628+H633+H644+H648+H653+H659+H678+H688+H693+H697+H708+H501</f>
        <v>0</v>
      </c>
      <c r="I91" s="278">
        <f>I202+I210+I226+I251+I255+I256+I262+I267+I272+I288+I317+I321+I337+I353+I363+I378+I400+I416+I438+I441+I449+I452+I458+I459+I460+I475+I491+I502+I505+I521+I535+I553+I569+I583+I584+I605+I611+I617+I628+I633+I644+I648+I653+I659+I678+I688+I693+I697+I708+I501</f>
        <v>0</v>
      </c>
      <c r="J91" s="278">
        <f>J202+J210+J226+J251+J255+J256+J262+J267+J272+J288+J317+J321+J337+J353+J363+J378+J400+J416+J438+J441+J449+J452+J458+J459+J460+J475+J491+J502+J505+J521+J535+J553+J569+J583+J584+J605+J611+J617+J628+J633+J644+J648+J653+J659+J678+J688+J693+J697+J708+J499</f>
        <v>10101597.67</v>
      </c>
      <c r="K91" s="279">
        <f>E91-J91</f>
        <v>6856102.33</v>
      </c>
      <c r="L91" s="279">
        <f>F91-J91</f>
        <v>6856102.33</v>
      </c>
    </row>
    <row r="92" spans="2:12" ht="14.25" hidden="1">
      <c r="B92" s="141" t="s">
        <v>45</v>
      </c>
      <c r="C92" s="142" t="s">
        <v>95</v>
      </c>
      <c r="D92" s="160"/>
      <c r="E92" s="85"/>
      <c r="F92" s="85"/>
      <c r="G92" s="87"/>
      <c r="H92" s="86"/>
      <c r="I92" s="86"/>
      <c r="J92" s="87"/>
      <c r="K92" s="88">
        <f>E91-J91</f>
        <v>6856102.33</v>
      </c>
      <c r="L92" s="88"/>
    </row>
    <row r="93" spans="2:12" ht="14.25" hidden="1">
      <c r="B93" s="141"/>
      <c r="C93" s="142"/>
      <c r="D93" s="162" t="s">
        <v>98</v>
      </c>
      <c r="E93" s="85"/>
      <c r="F93" s="85"/>
      <c r="G93" s="86"/>
      <c r="H93" s="86"/>
      <c r="I93" s="86"/>
      <c r="J93" s="86"/>
      <c r="K93" s="89"/>
      <c r="L93" s="89"/>
    </row>
    <row r="94" spans="2:12" ht="14.25" hidden="1">
      <c r="B94" s="141"/>
      <c r="C94" s="142"/>
      <c r="D94" s="162" t="s">
        <v>99</v>
      </c>
      <c r="E94" s="85"/>
      <c r="F94" s="85"/>
      <c r="G94" s="86"/>
      <c r="H94" s="86"/>
      <c r="I94" s="86"/>
      <c r="J94" s="86"/>
      <c r="K94" s="89"/>
      <c r="L94" s="89"/>
    </row>
    <row r="95" spans="2:12" ht="14.25" hidden="1">
      <c r="B95" s="141"/>
      <c r="C95" s="144"/>
      <c r="D95" s="162" t="s">
        <v>100</v>
      </c>
      <c r="E95" s="85"/>
      <c r="F95" s="85"/>
      <c r="G95" s="86"/>
      <c r="H95" s="86"/>
      <c r="I95" s="86"/>
      <c r="J95" s="86"/>
      <c r="K95" s="89"/>
      <c r="L95" s="89"/>
    </row>
    <row r="96" spans="2:12" ht="14.25" hidden="1">
      <c r="B96" s="141"/>
      <c r="C96" s="144"/>
      <c r="D96" s="162" t="s">
        <v>101</v>
      </c>
      <c r="E96" s="85"/>
      <c r="F96" s="85"/>
      <c r="G96" s="86"/>
      <c r="H96" s="86"/>
      <c r="I96" s="86"/>
      <c r="J96" s="86"/>
      <c r="K96" s="89"/>
      <c r="L96" s="89"/>
    </row>
    <row r="97" spans="2:12" ht="14.25" hidden="1">
      <c r="B97" s="141"/>
      <c r="C97" s="144"/>
      <c r="D97" s="162" t="s">
        <v>102</v>
      </c>
      <c r="E97" s="85"/>
      <c r="F97" s="85"/>
      <c r="G97" s="86"/>
      <c r="H97" s="86"/>
      <c r="I97" s="86"/>
      <c r="J97" s="86"/>
      <c r="K97" s="89"/>
      <c r="L97" s="89"/>
    </row>
    <row r="98" spans="2:12" ht="14.25" hidden="1">
      <c r="B98" s="141"/>
      <c r="C98" s="144"/>
      <c r="D98" s="162" t="s">
        <v>103</v>
      </c>
      <c r="E98" s="85"/>
      <c r="F98" s="85"/>
      <c r="G98" s="86"/>
      <c r="H98" s="86"/>
      <c r="I98" s="86"/>
      <c r="J98" s="86"/>
      <c r="K98" s="89"/>
      <c r="L98" s="89"/>
    </row>
    <row r="99" spans="2:12" ht="14.25" hidden="1">
      <c r="B99" s="141"/>
      <c r="C99" s="144"/>
      <c r="D99" s="162" t="s">
        <v>105</v>
      </c>
      <c r="E99" s="85"/>
      <c r="F99" s="85"/>
      <c r="G99" s="86"/>
      <c r="H99" s="86"/>
      <c r="I99" s="86"/>
      <c r="J99" s="86"/>
      <c r="K99" s="89"/>
      <c r="L99" s="89"/>
    </row>
    <row r="100" spans="2:12" ht="14.25" hidden="1">
      <c r="B100" s="141"/>
      <c r="C100" s="145"/>
      <c r="D100" s="162" t="s">
        <v>106</v>
      </c>
      <c r="E100" s="85"/>
      <c r="F100" s="85"/>
      <c r="G100" s="86"/>
      <c r="H100" s="86"/>
      <c r="I100" s="86"/>
      <c r="J100" s="86"/>
      <c r="K100" s="89"/>
      <c r="L100" s="89"/>
    </row>
    <row r="101" spans="2:12" ht="14.25" hidden="1">
      <c r="B101" s="141"/>
      <c r="C101" s="145"/>
      <c r="D101" s="162" t="s">
        <v>107</v>
      </c>
      <c r="E101" s="85"/>
      <c r="F101" s="85"/>
      <c r="G101" s="86"/>
      <c r="H101" s="86"/>
      <c r="I101" s="86"/>
      <c r="J101" s="86"/>
      <c r="K101" s="89"/>
      <c r="L101" s="89"/>
    </row>
    <row r="102" spans="2:12" ht="14.25" hidden="1">
      <c r="B102" s="141"/>
      <c r="C102" s="145"/>
      <c r="D102" s="162" t="s">
        <v>108</v>
      </c>
      <c r="E102" s="85"/>
      <c r="F102" s="85"/>
      <c r="G102" s="86"/>
      <c r="H102" s="86"/>
      <c r="I102" s="86"/>
      <c r="J102" s="86"/>
      <c r="K102" s="89"/>
      <c r="L102" s="89"/>
    </row>
    <row r="103" spans="2:12" ht="14.25" hidden="1">
      <c r="B103" s="141"/>
      <c r="C103" s="145"/>
      <c r="D103" s="162" t="s">
        <v>109</v>
      </c>
      <c r="E103" s="85"/>
      <c r="F103" s="85"/>
      <c r="G103" s="86"/>
      <c r="H103" s="86"/>
      <c r="I103" s="86"/>
      <c r="J103" s="86"/>
      <c r="K103" s="89"/>
      <c r="L103" s="89"/>
    </row>
    <row r="104" spans="2:12" ht="14.25" hidden="1">
      <c r="B104" s="141"/>
      <c r="C104" s="145"/>
      <c r="D104" s="162">
        <v>334</v>
      </c>
      <c r="E104" s="85"/>
      <c r="F104" s="85"/>
      <c r="G104" s="86"/>
      <c r="H104" s="86"/>
      <c r="I104" s="86"/>
      <c r="J104" s="86"/>
      <c r="K104" s="89"/>
      <c r="L104" s="89"/>
    </row>
    <row r="105" spans="2:12" s="84" customFormat="1" ht="25.5" hidden="1">
      <c r="B105" s="143" t="s">
        <v>96</v>
      </c>
      <c r="C105" s="146"/>
      <c r="D105" s="161" t="s">
        <v>197</v>
      </c>
      <c r="E105" s="83">
        <f aca="true" t="shared" si="1" ref="E105:K105">SUM(E106:E119)</f>
        <v>0</v>
      </c>
      <c r="F105" s="83">
        <f>SUM(F106:F119)</f>
        <v>0</v>
      </c>
      <c r="G105" s="83">
        <f t="shared" si="1"/>
        <v>0</v>
      </c>
      <c r="H105" s="83">
        <f t="shared" si="1"/>
        <v>0</v>
      </c>
      <c r="I105" s="83">
        <f t="shared" si="1"/>
        <v>0</v>
      </c>
      <c r="J105" s="83">
        <f>SUM(J106:J119)</f>
        <v>0</v>
      </c>
      <c r="K105" s="83">
        <f t="shared" si="1"/>
        <v>0</v>
      </c>
      <c r="L105" s="83"/>
    </row>
    <row r="106" spans="2:12" ht="14.25" hidden="1">
      <c r="B106" s="141"/>
      <c r="C106" s="145"/>
      <c r="D106" s="162" t="s">
        <v>97</v>
      </c>
      <c r="E106" s="85"/>
      <c r="F106" s="85"/>
      <c r="G106" s="86"/>
      <c r="H106" s="86"/>
      <c r="I106" s="86"/>
      <c r="J106" s="86"/>
      <c r="K106" s="89"/>
      <c r="L106" s="89"/>
    </row>
    <row r="107" spans="2:12" ht="14.25" hidden="1">
      <c r="B107" s="141"/>
      <c r="C107" s="145"/>
      <c r="D107" s="162" t="s">
        <v>98</v>
      </c>
      <c r="E107" s="85"/>
      <c r="F107" s="85"/>
      <c r="G107" s="86"/>
      <c r="H107" s="86"/>
      <c r="I107" s="86"/>
      <c r="J107" s="86"/>
      <c r="K107" s="89"/>
      <c r="L107" s="89"/>
    </row>
    <row r="108" spans="2:12" ht="14.25" hidden="1">
      <c r="B108" s="141"/>
      <c r="C108" s="145"/>
      <c r="D108" s="162" t="s">
        <v>99</v>
      </c>
      <c r="E108" s="85"/>
      <c r="F108" s="85"/>
      <c r="G108" s="86"/>
      <c r="H108" s="86"/>
      <c r="I108" s="86"/>
      <c r="J108" s="86"/>
      <c r="K108" s="89"/>
      <c r="L108" s="89"/>
    </row>
    <row r="109" spans="2:12" ht="14.25" hidden="1">
      <c r="B109" s="141"/>
      <c r="C109" s="145"/>
      <c r="D109" s="162" t="s">
        <v>100</v>
      </c>
      <c r="E109" s="85"/>
      <c r="F109" s="85"/>
      <c r="G109" s="86"/>
      <c r="H109" s="86"/>
      <c r="I109" s="86"/>
      <c r="J109" s="86"/>
      <c r="K109" s="89"/>
      <c r="L109" s="89"/>
    </row>
    <row r="110" spans="2:12" ht="14.25" hidden="1">
      <c r="B110" s="141"/>
      <c r="C110" s="145"/>
      <c r="D110" s="162" t="s">
        <v>101</v>
      </c>
      <c r="E110" s="85"/>
      <c r="F110" s="85"/>
      <c r="G110" s="86"/>
      <c r="H110" s="86"/>
      <c r="I110" s="86"/>
      <c r="J110" s="86"/>
      <c r="K110" s="89"/>
      <c r="L110" s="89"/>
    </row>
    <row r="111" spans="2:12" ht="14.25" hidden="1">
      <c r="B111" s="141"/>
      <c r="C111" s="145"/>
      <c r="D111" s="162" t="s">
        <v>102</v>
      </c>
      <c r="E111" s="85"/>
      <c r="F111" s="85"/>
      <c r="G111" s="86"/>
      <c r="H111" s="86"/>
      <c r="I111" s="86"/>
      <c r="J111" s="86"/>
      <c r="K111" s="89"/>
      <c r="L111" s="89"/>
    </row>
    <row r="112" spans="2:12" ht="14.25" hidden="1">
      <c r="B112" s="141"/>
      <c r="C112" s="145"/>
      <c r="D112" s="162" t="s">
        <v>103</v>
      </c>
      <c r="E112" s="85"/>
      <c r="F112" s="85"/>
      <c r="G112" s="86"/>
      <c r="H112" s="86"/>
      <c r="I112" s="86"/>
      <c r="J112" s="86"/>
      <c r="K112" s="89"/>
      <c r="L112" s="89"/>
    </row>
    <row r="113" spans="2:12" ht="14.25" hidden="1">
      <c r="B113" s="141"/>
      <c r="C113" s="145"/>
      <c r="D113" s="162" t="s">
        <v>104</v>
      </c>
      <c r="E113" s="85"/>
      <c r="F113" s="85"/>
      <c r="G113" s="86"/>
      <c r="H113" s="86"/>
      <c r="I113" s="86"/>
      <c r="J113" s="86"/>
      <c r="K113" s="89"/>
      <c r="L113" s="89"/>
    </row>
    <row r="114" spans="2:12" ht="14.25" hidden="1">
      <c r="B114" s="141"/>
      <c r="C114" s="145"/>
      <c r="D114" s="162" t="s">
        <v>105</v>
      </c>
      <c r="E114" s="85"/>
      <c r="F114" s="85"/>
      <c r="G114" s="86"/>
      <c r="H114" s="86"/>
      <c r="I114" s="86"/>
      <c r="J114" s="86"/>
      <c r="K114" s="89"/>
      <c r="L114" s="89"/>
    </row>
    <row r="115" spans="2:12" ht="14.25" hidden="1">
      <c r="B115" s="141"/>
      <c r="C115" s="145"/>
      <c r="D115" s="162" t="s">
        <v>106</v>
      </c>
      <c r="E115" s="85"/>
      <c r="F115" s="85"/>
      <c r="G115" s="86"/>
      <c r="H115" s="86"/>
      <c r="I115" s="86"/>
      <c r="J115" s="86"/>
      <c r="K115" s="89"/>
      <c r="L115" s="89"/>
    </row>
    <row r="116" spans="2:12" ht="14.25" hidden="1">
      <c r="B116" s="141"/>
      <c r="C116" s="145"/>
      <c r="D116" s="162" t="s">
        <v>107</v>
      </c>
      <c r="E116" s="85"/>
      <c r="F116" s="85"/>
      <c r="G116" s="86"/>
      <c r="H116" s="86"/>
      <c r="I116" s="86"/>
      <c r="J116" s="86"/>
      <c r="K116" s="89"/>
      <c r="L116" s="89"/>
    </row>
    <row r="117" spans="2:12" ht="14.25" hidden="1">
      <c r="B117" s="141"/>
      <c r="C117" s="145"/>
      <c r="D117" s="162" t="s">
        <v>108</v>
      </c>
      <c r="E117" s="85"/>
      <c r="F117" s="85"/>
      <c r="G117" s="86"/>
      <c r="H117" s="86"/>
      <c r="I117" s="86"/>
      <c r="J117" s="86"/>
      <c r="K117" s="89"/>
      <c r="L117" s="89"/>
    </row>
    <row r="118" spans="2:12" ht="14.25" hidden="1">
      <c r="B118" s="141"/>
      <c r="C118" s="145"/>
      <c r="D118" s="162" t="s">
        <v>109</v>
      </c>
      <c r="E118" s="85"/>
      <c r="F118" s="85"/>
      <c r="G118" s="86"/>
      <c r="H118" s="86"/>
      <c r="I118" s="86"/>
      <c r="J118" s="86"/>
      <c r="K118" s="89"/>
      <c r="L118" s="89"/>
    </row>
    <row r="119" spans="2:12" ht="14.25" hidden="1">
      <c r="B119" s="141"/>
      <c r="C119" s="145"/>
      <c r="D119" s="162">
        <v>334</v>
      </c>
      <c r="E119" s="85"/>
      <c r="F119" s="85"/>
      <c r="G119" s="86"/>
      <c r="H119" s="86"/>
      <c r="I119" s="86"/>
      <c r="J119" s="86"/>
      <c r="K119" s="89"/>
      <c r="L119" s="89"/>
    </row>
    <row r="120" spans="2:12" s="84" customFormat="1" ht="14.25" hidden="1">
      <c r="B120" s="147" t="s">
        <v>110</v>
      </c>
      <c r="C120" s="148"/>
      <c r="D120" s="161">
        <v>1034010000005000</v>
      </c>
      <c r="E120" s="83">
        <f aca="true" t="shared" si="2" ref="E120:K120">SUM(E121:E134)</f>
        <v>0</v>
      </c>
      <c r="F120" s="83">
        <f>SUM(F121:F134)</f>
        <v>0</v>
      </c>
      <c r="G120" s="83">
        <f t="shared" si="2"/>
        <v>0</v>
      </c>
      <c r="H120" s="83">
        <f t="shared" si="2"/>
        <v>0</v>
      </c>
      <c r="I120" s="83">
        <f t="shared" si="2"/>
        <v>0</v>
      </c>
      <c r="J120" s="83">
        <f>SUM(J121:J134)</f>
        <v>0</v>
      </c>
      <c r="K120" s="83">
        <f t="shared" si="2"/>
        <v>0</v>
      </c>
      <c r="L120" s="83"/>
    </row>
    <row r="121" spans="2:12" ht="14.25" hidden="1">
      <c r="B121" s="141"/>
      <c r="C121" s="145"/>
      <c r="D121" s="162" t="s">
        <v>97</v>
      </c>
      <c r="E121" s="85"/>
      <c r="F121" s="85"/>
      <c r="G121" s="86"/>
      <c r="H121" s="86"/>
      <c r="I121" s="86"/>
      <c r="J121" s="86"/>
      <c r="K121" s="89"/>
      <c r="L121" s="89"/>
    </row>
    <row r="122" spans="2:12" ht="14.25" hidden="1">
      <c r="B122" s="141"/>
      <c r="C122" s="145"/>
      <c r="D122" s="162" t="s">
        <v>98</v>
      </c>
      <c r="E122" s="85"/>
      <c r="F122" s="85"/>
      <c r="G122" s="86"/>
      <c r="H122" s="86"/>
      <c r="I122" s="86"/>
      <c r="J122" s="86"/>
      <c r="K122" s="89"/>
      <c r="L122" s="89"/>
    </row>
    <row r="123" spans="2:12" ht="14.25" hidden="1">
      <c r="B123" s="141"/>
      <c r="C123" s="145"/>
      <c r="D123" s="162" t="s">
        <v>99</v>
      </c>
      <c r="E123" s="85"/>
      <c r="F123" s="85"/>
      <c r="G123" s="86"/>
      <c r="H123" s="86"/>
      <c r="I123" s="86"/>
      <c r="J123" s="86"/>
      <c r="K123" s="89"/>
      <c r="L123" s="89"/>
    </row>
    <row r="124" spans="2:12" ht="14.25" hidden="1">
      <c r="B124" s="141"/>
      <c r="C124" s="145"/>
      <c r="D124" s="162" t="s">
        <v>100</v>
      </c>
      <c r="E124" s="85"/>
      <c r="F124" s="85"/>
      <c r="G124" s="86"/>
      <c r="H124" s="86"/>
      <c r="I124" s="86"/>
      <c r="J124" s="86"/>
      <c r="K124" s="89"/>
      <c r="L124" s="89"/>
    </row>
    <row r="125" spans="2:12" ht="14.25" hidden="1">
      <c r="B125" s="141"/>
      <c r="C125" s="145"/>
      <c r="D125" s="162" t="s">
        <v>101</v>
      </c>
      <c r="E125" s="85"/>
      <c r="F125" s="85"/>
      <c r="G125" s="86"/>
      <c r="H125" s="86"/>
      <c r="I125" s="86"/>
      <c r="J125" s="86"/>
      <c r="K125" s="89"/>
      <c r="L125" s="89"/>
    </row>
    <row r="126" spans="2:12" ht="14.25" hidden="1">
      <c r="B126" s="141"/>
      <c r="C126" s="145"/>
      <c r="D126" s="162" t="s">
        <v>102</v>
      </c>
      <c r="E126" s="85"/>
      <c r="F126" s="85"/>
      <c r="G126" s="86"/>
      <c r="H126" s="86"/>
      <c r="I126" s="86"/>
      <c r="J126" s="86"/>
      <c r="K126" s="89"/>
      <c r="L126" s="89"/>
    </row>
    <row r="127" spans="2:12" ht="14.25" hidden="1">
      <c r="B127" s="141"/>
      <c r="C127" s="145"/>
      <c r="D127" s="162" t="s">
        <v>103</v>
      </c>
      <c r="E127" s="85"/>
      <c r="F127" s="85"/>
      <c r="G127" s="86"/>
      <c r="H127" s="86"/>
      <c r="I127" s="86"/>
      <c r="J127" s="86"/>
      <c r="K127" s="89"/>
      <c r="L127" s="89"/>
    </row>
    <row r="128" spans="2:12" ht="14.25" hidden="1">
      <c r="B128" s="141"/>
      <c r="C128" s="145"/>
      <c r="D128" s="162" t="s">
        <v>104</v>
      </c>
      <c r="E128" s="85"/>
      <c r="F128" s="85"/>
      <c r="G128" s="86"/>
      <c r="H128" s="86"/>
      <c r="I128" s="86"/>
      <c r="J128" s="86"/>
      <c r="K128" s="89"/>
      <c r="L128" s="89"/>
    </row>
    <row r="129" spans="2:12" ht="14.25" hidden="1">
      <c r="B129" s="141"/>
      <c r="C129" s="145"/>
      <c r="D129" s="162" t="s">
        <v>105</v>
      </c>
      <c r="E129" s="85"/>
      <c r="F129" s="85"/>
      <c r="G129" s="86"/>
      <c r="H129" s="86"/>
      <c r="I129" s="86"/>
      <c r="J129" s="86"/>
      <c r="K129" s="89"/>
      <c r="L129" s="89"/>
    </row>
    <row r="130" spans="2:12" ht="14.25" hidden="1">
      <c r="B130" s="141"/>
      <c r="C130" s="145"/>
      <c r="D130" s="162" t="s">
        <v>106</v>
      </c>
      <c r="E130" s="85"/>
      <c r="F130" s="85"/>
      <c r="G130" s="86"/>
      <c r="H130" s="86"/>
      <c r="I130" s="86"/>
      <c r="J130" s="86"/>
      <c r="K130" s="89"/>
      <c r="L130" s="89"/>
    </row>
    <row r="131" spans="2:12" ht="14.25" hidden="1">
      <c r="B131" s="141"/>
      <c r="C131" s="145"/>
      <c r="D131" s="162" t="s">
        <v>107</v>
      </c>
      <c r="E131" s="85"/>
      <c r="F131" s="85"/>
      <c r="G131" s="86"/>
      <c r="H131" s="86"/>
      <c r="I131" s="86"/>
      <c r="J131" s="86"/>
      <c r="K131" s="89"/>
      <c r="L131" s="89"/>
    </row>
    <row r="132" spans="2:12" ht="14.25" hidden="1">
      <c r="B132" s="141"/>
      <c r="C132" s="145"/>
      <c r="D132" s="162" t="s">
        <v>108</v>
      </c>
      <c r="E132" s="85"/>
      <c r="F132" s="85"/>
      <c r="G132" s="86"/>
      <c r="H132" s="86"/>
      <c r="I132" s="86"/>
      <c r="J132" s="86"/>
      <c r="K132" s="89"/>
      <c r="L132" s="89"/>
    </row>
    <row r="133" spans="2:12" ht="14.25" hidden="1">
      <c r="B133" s="141"/>
      <c r="C133" s="145"/>
      <c r="D133" s="162" t="s">
        <v>109</v>
      </c>
      <c r="E133" s="85"/>
      <c r="F133" s="85"/>
      <c r="G133" s="86"/>
      <c r="H133" s="86"/>
      <c r="I133" s="86"/>
      <c r="J133" s="86"/>
      <c r="K133" s="89"/>
      <c r="L133" s="89"/>
    </row>
    <row r="134" spans="2:12" ht="14.25" hidden="1">
      <c r="B134" s="141"/>
      <c r="C134" s="145"/>
      <c r="D134" s="162">
        <v>334</v>
      </c>
      <c r="E134" s="85"/>
      <c r="F134" s="85"/>
      <c r="G134" s="86"/>
      <c r="H134" s="86"/>
      <c r="I134" s="86"/>
      <c r="J134" s="86"/>
      <c r="K134" s="89"/>
      <c r="L134" s="89"/>
    </row>
    <row r="135" spans="2:12" s="84" customFormat="1" ht="14.25" hidden="1">
      <c r="B135" s="147"/>
      <c r="C135" s="146"/>
      <c r="D135" s="161"/>
      <c r="E135" s="83">
        <f aca="true" t="shared" si="3" ref="E135:K135">SUM(E136:E149)</f>
        <v>0</v>
      </c>
      <c r="F135" s="83">
        <f>SUM(F136:F149)</f>
        <v>0</v>
      </c>
      <c r="G135" s="83">
        <f t="shared" si="3"/>
        <v>0</v>
      </c>
      <c r="H135" s="83">
        <f t="shared" si="3"/>
        <v>0</v>
      </c>
      <c r="I135" s="83">
        <f t="shared" si="3"/>
        <v>0</v>
      </c>
      <c r="J135" s="83">
        <f>SUM(J136:J149)</f>
        <v>0</v>
      </c>
      <c r="K135" s="83">
        <f t="shared" si="3"/>
        <v>0</v>
      </c>
      <c r="L135" s="83"/>
    </row>
    <row r="136" spans="2:12" ht="14.25" hidden="1">
      <c r="B136" s="141"/>
      <c r="C136" s="145"/>
      <c r="D136" s="162" t="s">
        <v>97</v>
      </c>
      <c r="E136" s="85"/>
      <c r="F136" s="85"/>
      <c r="G136" s="86"/>
      <c r="H136" s="86"/>
      <c r="I136" s="86"/>
      <c r="J136" s="86"/>
      <c r="K136" s="89"/>
      <c r="L136" s="89"/>
    </row>
    <row r="137" spans="2:12" ht="14.25" hidden="1">
      <c r="B137" s="141"/>
      <c r="C137" s="145"/>
      <c r="D137" s="162" t="s">
        <v>98</v>
      </c>
      <c r="E137" s="85"/>
      <c r="F137" s="85"/>
      <c r="G137" s="86"/>
      <c r="H137" s="86"/>
      <c r="I137" s="86"/>
      <c r="J137" s="86"/>
      <c r="K137" s="89"/>
      <c r="L137" s="89"/>
    </row>
    <row r="138" spans="2:12" ht="14.25" hidden="1">
      <c r="B138" s="141"/>
      <c r="C138" s="145"/>
      <c r="D138" s="162" t="s">
        <v>99</v>
      </c>
      <c r="E138" s="85"/>
      <c r="F138" s="85"/>
      <c r="G138" s="86"/>
      <c r="H138" s="86"/>
      <c r="I138" s="86"/>
      <c r="J138" s="86"/>
      <c r="K138" s="89"/>
      <c r="L138" s="89"/>
    </row>
    <row r="139" spans="2:12" ht="14.25" hidden="1">
      <c r="B139" s="141"/>
      <c r="C139" s="145"/>
      <c r="D139" s="162" t="s">
        <v>100</v>
      </c>
      <c r="E139" s="85"/>
      <c r="F139" s="85"/>
      <c r="G139" s="86"/>
      <c r="H139" s="86"/>
      <c r="I139" s="86"/>
      <c r="J139" s="86"/>
      <c r="K139" s="89"/>
      <c r="L139" s="89"/>
    </row>
    <row r="140" spans="2:12" ht="14.25" hidden="1">
      <c r="B140" s="141"/>
      <c r="C140" s="145"/>
      <c r="D140" s="162" t="s">
        <v>101</v>
      </c>
      <c r="E140" s="85"/>
      <c r="F140" s="85"/>
      <c r="G140" s="86"/>
      <c r="H140" s="86"/>
      <c r="I140" s="86"/>
      <c r="J140" s="86"/>
      <c r="K140" s="89"/>
      <c r="L140" s="89"/>
    </row>
    <row r="141" spans="2:12" ht="14.25" hidden="1">
      <c r="B141" s="141"/>
      <c r="C141" s="145"/>
      <c r="D141" s="162" t="s">
        <v>102</v>
      </c>
      <c r="E141" s="85"/>
      <c r="F141" s="85"/>
      <c r="G141" s="86"/>
      <c r="H141" s="86"/>
      <c r="I141" s="86"/>
      <c r="J141" s="86"/>
      <c r="K141" s="89"/>
      <c r="L141" s="89"/>
    </row>
    <row r="142" spans="2:12" ht="14.25" hidden="1">
      <c r="B142" s="141"/>
      <c r="C142" s="145"/>
      <c r="D142" s="162" t="s">
        <v>103</v>
      </c>
      <c r="E142" s="85"/>
      <c r="F142" s="85"/>
      <c r="G142" s="86"/>
      <c r="H142" s="86"/>
      <c r="I142" s="86"/>
      <c r="J142" s="86"/>
      <c r="K142" s="89"/>
      <c r="L142" s="89"/>
    </row>
    <row r="143" spans="2:12" ht="14.25" hidden="1">
      <c r="B143" s="141"/>
      <c r="C143" s="145"/>
      <c r="D143" s="162" t="s">
        <v>104</v>
      </c>
      <c r="E143" s="85"/>
      <c r="F143" s="85"/>
      <c r="G143" s="86"/>
      <c r="H143" s="86"/>
      <c r="I143" s="86"/>
      <c r="J143" s="86"/>
      <c r="K143" s="89"/>
      <c r="L143" s="89"/>
    </row>
    <row r="144" spans="2:12" ht="14.25" hidden="1">
      <c r="B144" s="141"/>
      <c r="C144" s="145"/>
      <c r="D144" s="162" t="s">
        <v>105</v>
      </c>
      <c r="E144" s="85"/>
      <c r="F144" s="85"/>
      <c r="G144" s="86"/>
      <c r="H144" s="86"/>
      <c r="I144" s="86"/>
      <c r="J144" s="86"/>
      <c r="K144" s="89"/>
      <c r="L144" s="89"/>
    </row>
    <row r="145" spans="2:12" ht="14.25" hidden="1">
      <c r="B145" s="141"/>
      <c r="C145" s="145"/>
      <c r="D145" s="162" t="s">
        <v>106</v>
      </c>
      <c r="E145" s="85"/>
      <c r="F145" s="85"/>
      <c r="G145" s="86"/>
      <c r="H145" s="86"/>
      <c r="I145" s="86"/>
      <c r="J145" s="86"/>
      <c r="K145" s="89"/>
      <c r="L145" s="89"/>
    </row>
    <row r="146" spans="2:12" ht="14.25" hidden="1">
      <c r="B146" s="141"/>
      <c r="C146" s="145"/>
      <c r="D146" s="162" t="s">
        <v>107</v>
      </c>
      <c r="E146" s="85"/>
      <c r="F146" s="85"/>
      <c r="G146" s="86"/>
      <c r="H146" s="86"/>
      <c r="I146" s="86"/>
      <c r="J146" s="86"/>
      <c r="K146" s="89"/>
      <c r="L146" s="89"/>
    </row>
    <row r="147" spans="2:12" ht="14.25" hidden="1">
      <c r="B147" s="141"/>
      <c r="C147" s="145"/>
      <c r="D147" s="162" t="s">
        <v>108</v>
      </c>
      <c r="E147" s="85"/>
      <c r="F147" s="85"/>
      <c r="G147" s="86"/>
      <c r="H147" s="86"/>
      <c r="I147" s="86"/>
      <c r="J147" s="86"/>
      <c r="K147" s="89"/>
      <c r="L147" s="89"/>
    </row>
    <row r="148" spans="2:12" ht="14.25" hidden="1">
      <c r="B148" s="141"/>
      <c r="C148" s="145"/>
      <c r="D148" s="162" t="s">
        <v>109</v>
      </c>
      <c r="E148" s="85"/>
      <c r="F148" s="85"/>
      <c r="G148" s="86"/>
      <c r="H148" s="86"/>
      <c r="I148" s="86"/>
      <c r="J148" s="86"/>
      <c r="K148" s="89"/>
      <c r="L148" s="89"/>
    </row>
    <row r="149" spans="2:12" ht="14.25" hidden="1">
      <c r="B149" s="141"/>
      <c r="C149" s="145"/>
      <c r="D149" s="162">
        <v>334</v>
      </c>
      <c r="E149" s="85"/>
      <c r="F149" s="85"/>
      <c r="G149" s="86"/>
      <c r="H149" s="86"/>
      <c r="I149" s="86"/>
      <c r="J149" s="86"/>
      <c r="K149" s="89"/>
      <c r="L149" s="89"/>
    </row>
    <row r="150" spans="2:12" s="84" customFormat="1" ht="25.5" hidden="1">
      <c r="B150" s="143" t="s">
        <v>111</v>
      </c>
      <c r="C150" s="146"/>
      <c r="D150" s="163" t="s">
        <v>112</v>
      </c>
      <c r="E150" s="83">
        <f aca="true" t="shared" si="4" ref="E150:K150">E151</f>
        <v>0</v>
      </c>
      <c r="F150" s="83">
        <f t="shared" si="4"/>
        <v>0</v>
      </c>
      <c r="G150" s="83">
        <f t="shared" si="4"/>
        <v>0</v>
      </c>
      <c r="H150" s="83">
        <f t="shared" si="4"/>
        <v>0</v>
      </c>
      <c r="I150" s="83">
        <f t="shared" si="4"/>
        <v>0</v>
      </c>
      <c r="J150" s="83">
        <f t="shared" si="4"/>
        <v>0</v>
      </c>
      <c r="K150" s="83">
        <f t="shared" si="4"/>
        <v>0</v>
      </c>
      <c r="L150" s="83"/>
    </row>
    <row r="151" spans="2:12" ht="14.25" hidden="1">
      <c r="B151" s="141"/>
      <c r="C151" s="145"/>
      <c r="D151" s="162" t="s">
        <v>108</v>
      </c>
      <c r="E151" s="85"/>
      <c r="F151" s="85"/>
      <c r="G151" s="86"/>
      <c r="H151" s="86"/>
      <c r="I151" s="86"/>
      <c r="J151" s="86"/>
      <c r="K151" s="89"/>
      <c r="L151" s="89"/>
    </row>
    <row r="152" spans="2:12" s="84" customFormat="1" ht="14.25" hidden="1">
      <c r="B152" s="143" t="s">
        <v>113</v>
      </c>
      <c r="C152" s="146"/>
      <c r="D152" s="163" t="s">
        <v>114</v>
      </c>
      <c r="E152" s="83">
        <f aca="true" t="shared" si="5" ref="E152:K152">SUM(E153:E166)</f>
        <v>0</v>
      </c>
      <c r="F152" s="83">
        <f>SUM(F153:F166)</f>
        <v>0</v>
      </c>
      <c r="G152" s="83">
        <f t="shared" si="5"/>
        <v>0</v>
      </c>
      <c r="H152" s="83">
        <f t="shared" si="5"/>
        <v>0</v>
      </c>
      <c r="I152" s="83">
        <f t="shared" si="5"/>
        <v>0</v>
      </c>
      <c r="J152" s="83">
        <f>SUM(J153:J166)</f>
        <v>0</v>
      </c>
      <c r="K152" s="83">
        <f t="shared" si="5"/>
        <v>0</v>
      </c>
      <c r="L152" s="83"/>
    </row>
    <row r="153" spans="2:12" ht="14.25" hidden="1">
      <c r="B153" s="141"/>
      <c r="C153" s="145"/>
      <c r="D153" s="162" t="s">
        <v>97</v>
      </c>
      <c r="E153" s="85"/>
      <c r="F153" s="85"/>
      <c r="G153" s="86"/>
      <c r="H153" s="86"/>
      <c r="I153" s="86"/>
      <c r="J153" s="86"/>
      <c r="K153" s="89"/>
      <c r="L153" s="89"/>
    </row>
    <row r="154" spans="2:12" ht="14.25" hidden="1">
      <c r="B154" s="141"/>
      <c r="C154" s="145"/>
      <c r="D154" s="162" t="s">
        <v>98</v>
      </c>
      <c r="E154" s="85"/>
      <c r="F154" s="85"/>
      <c r="G154" s="86"/>
      <c r="H154" s="86"/>
      <c r="I154" s="86"/>
      <c r="J154" s="86"/>
      <c r="K154" s="89"/>
      <c r="L154" s="89"/>
    </row>
    <row r="155" spans="2:12" ht="14.25" hidden="1">
      <c r="B155" s="141"/>
      <c r="C155" s="145"/>
      <c r="D155" s="162" t="s">
        <v>99</v>
      </c>
      <c r="E155" s="85"/>
      <c r="F155" s="85"/>
      <c r="G155" s="86"/>
      <c r="H155" s="86"/>
      <c r="I155" s="86"/>
      <c r="J155" s="86"/>
      <c r="K155" s="89"/>
      <c r="L155" s="89"/>
    </row>
    <row r="156" spans="2:12" ht="14.25" hidden="1">
      <c r="B156" s="141"/>
      <c r="C156" s="145"/>
      <c r="D156" s="162" t="s">
        <v>100</v>
      </c>
      <c r="E156" s="85"/>
      <c r="F156" s="85"/>
      <c r="G156" s="86"/>
      <c r="H156" s="86"/>
      <c r="I156" s="86"/>
      <c r="J156" s="86"/>
      <c r="K156" s="89"/>
      <c r="L156" s="89"/>
    </row>
    <row r="157" spans="2:12" ht="14.25" hidden="1">
      <c r="B157" s="141"/>
      <c r="C157" s="145"/>
      <c r="D157" s="162" t="s">
        <v>101</v>
      </c>
      <c r="E157" s="85"/>
      <c r="F157" s="85"/>
      <c r="G157" s="86"/>
      <c r="H157" s="86"/>
      <c r="I157" s="86"/>
      <c r="J157" s="86"/>
      <c r="K157" s="89"/>
      <c r="L157" s="89"/>
    </row>
    <row r="158" spans="2:12" ht="14.25" hidden="1">
      <c r="B158" s="141"/>
      <c r="C158" s="145"/>
      <c r="D158" s="162" t="s">
        <v>102</v>
      </c>
      <c r="E158" s="85"/>
      <c r="F158" s="85"/>
      <c r="G158" s="86"/>
      <c r="H158" s="86"/>
      <c r="I158" s="86"/>
      <c r="J158" s="86"/>
      <c r="K158" s="89"/>
      <c r="L158" s="89"/>
    </row>
    <row r="159" spans="2:12" ht="14.25" hidden="1">
      <c r="B159" s="141"/>
      <c r="C159" s="145"/>
      <c r="D159" s="162" t="s">
        <v>103</v>
      </c>
      <c r="E159" s="85"/>
      <c r="F159" s="85"/>
      <c r="G159" s="86"/>
      <c r="H159" s="86"/>
      <c r="I159" s="86"/>
      <c r="J159" s="86"/>
      <c r="K159" s="89"/>
      <c r="L159" s="89"/>
    </row>
    <row r="160" spans="2:12" ht="14.25" hidden="1">
      <c r="B160" s="141"/>
      <c r="C160" s="145"/>
      <c r="D160" s="162" t="s">
        <v>104</v>
      </c>
      <c r="E160" s="85"/>
      <c r="F160" s="85"/>
      <c r="G160" s="86"/>
      <c r="H160" s="86"/>
      <c r="I160" s="86"/>
      <c r="J160" s="86"/>
      <c r="K160" s="89"/>
      <c r="L160" s="89"/>
    </row>
    <row r="161" spans="2:12" ht="14.25" hidden="1">
      <c r="B161" s="141"/>
      <c r="C161" s="145"/>
      <c r="D161" s="162" t="s">
        <v>105</v>
      </c>
      <c r="E161" s="85"/>
      <c r="F161" s="85"/>
      <c r="G161" s="86"/>
      <c r="H161" s="86"/>
      <c r="I161" s="86"/>
      <c r="J161" s="86"/>
      <c r="K161" s="89"/>
      <c r="L161" s="89"/>
    </row>
    <row r="162" spans="2:12" ht="14.25" hidden="1">
      <c r="B162" s="141"/>
      <c r="C162" s="145"/>
      <c r="D162" s="162" t="s">
        <v>106</v>
      </c>
      <c r="E162" s="85"/>
      <c r="F162" s="85"/>
      <c r="G162" s="86"/>
      <c r="H162" s="86"/>
      <c r="I162" s="86"/>
      <c r="J162" s="86"/>
      <c r="K162" s="89"/>
      <c r="L162" s="89"/>
    </row>
    <row r="163" spans="2:12" ht="14.25" hidden="1">
      <c r="B163" s="141"/>
      <c r="C163" s="145"/>
      <c r="D163" s="162" t="s">
        <v>107</v>
      </c>
      <c r="E163" s="85"/>
      <c r="F163" s="85"/>
      <c r="G163" s="86"/>
      <c r="H163" s="86"/>
      <c r="I163" s="86"/>
      <c r="J163" s="86"/>
      <c r="K163" s="89"/>
      <c r="L163" s="89"/>
    </row>
    <row r="164" spans="2:12" ht="14.25" hidden="1">
      <c r="B164" s="141"/>
      <c r="C164" s="145"/>
      <c r="D164" s="162" t="s">
        <v>108</v>
      </c>
      <c r="E164" s="85"/>
      <c r="F164" s="85"/>
      <c r="G164" s="86"/>
      <c r="H164" s="86"/>
      <c r="I164" s="86"/>
      <c r="J164" s="86"/>
      <c r="K164" s="89"/>
      <c r="L164" s="89"/>
    </row>
    <row r="165" spans="2:12" ht="14.25" hidden="1">
      <c r="B165" s="141"/>
      <c r="C165" s="145"/>
      <c r="D165" s="162" t="s">
        <v>109</v>
      </c>
      <c r="E165" s="85"/>
      <c r="F165" s="85"/>
      <c r="G165" s="86"/>
      <c r="H165" s="86"/>
      <c r="I165" s="86"/>
      <c r="J165" s="86"/>
      <c r="K165" s="89"/>
      <c r="L165" s="89"/>
    </row>
    <row r="166" spans="2:12" ht="14.25" hidden="1">
      <c r="B166" s="141"/>
      <c r="C166" s="145"/>
      <c r="D166" s="162">
        <v>334</v>
      </c>
      <c r="E166" s="85"/>
      <c r="F166" s="85"/>
      <c r="G166" s="86"/>
      <c r="H166" s="86"/>
      <c r="I166" s="86"/>
      <c r="J166" s="86"/>
      <c r="K166" s="89"/>
      <c r="L166" s="89"/>
    </row>
    <row r="167" spans="2:12" s="84" customFormat="1" ht="14.25" hidden="1">
      <c r="B167" s="143" t="s">
        <v>115</v>
      </c>
      <c r="C167" s="146"/>
      <c r="D167" s="163" t="s">
        <v>116</v>
      </c>
      <c r="E167" s="83">
        <f aca="true" t="shared" si="6" ref="E167:K167">SUM(E168:E181)</f>
        <v>0</v>
      </c>
      <c r="F167" s="83">
        <f>SUM(F168:F181)</f>
        <v>0</v>
      </c>
      <c r="G167" s="83">
        <f t="shared" si="6"/>
        <v>0</v>
      </c>
      <c r="H167" s="83">
        <f t="shared" si="6"/>
        <v>0</v>
      </c>
      <c r="I167" s="83">
        <f t="shared" si="6"/>
        <v>0</v>
      </c>
      <c r="J167" s="83">
        <f>SUM(J168:J181)</f>
        <v>0</v>
      </c>
      <c r="K167" s="83">
        <f t="shared" si="6"/>
        <v>0</v>
      </c>
      <c r="L167" s="83"/>
    </row>
    <row r="168" spans="2:12" ht="14.25" hidden="1">
      <c r="B168" s="141"/>
      <c r="C168" s="145"/>
      <c r="D168" s="162" t="s">
        <v>97</v>
      </c>
      <c r="E168" s="85"/>
      <c r="F168" s="85"/>
      <c r="G168" s="86"/>
      <c r="H168" s="86"/>
      <c r="I168" s="86"/>
      <c r="J168" s="86"/>
      <c r="K168" s="89"/>
      <c r="L168" s="89"/>
    </row>
    <row r="169" spans="2:12" ht="14.25" hidden="1">
      <c r="B169" s="141"/>
      <c r="C169" s="145"/>
      <c r="D169" s="162" t="s">
        <v>98</v>
      </c>
      <c r="E169" s="85"/>
      <c r="F169" s="85"/>
      <c r="G169" s="86"/>
      <c r="H169" s="86"/>
      <c r="I169" s="86"/>
      <c r="J169" s="86"/>
      <c r="K169" s="89"/>
      <c r="L169" s="89"/>
    </row>
    <row r="170" spans="2:12" ht="14.25" hidden="1">
      <c r="B170" s="141"/>
      <c r="C170" s="145"/>
      <c r="D170" s="162" t="s">
        <v>99</v>
      </c>
      <c r="E170" s="85"/>
      <c r="F170" s="85"/>
      <c r="G170" s="86"/>
      <c r="H170" s="86"/>
      <c r="I170" s="86"/>
      <c r="J170" s="86"/>
      <c r="K170" s="89"/>
      <c r="L170" s="89"/>
    </row>
    <row r="171" spans="2:12" ht="14.25" hidden="1">
      <c r="B171" s="141"/>
      <c r="C171" s="145"/>
      <c r="D171" s="162" t="s">
        <v>100</v>
      </c>
      <c r="E171" s="85"/>
      <c r="F171" s="85"/>
      <c r="G171" s="86"/>
      <c r="H171" s="86"/>
      <c r="I171" s="86"/>
      <c r="J171" s="86"/>
      <c r="K171" s="89"/>
      <c r="L171" s="89"/>
    </row>
    <row r="172" spans="2:12" ht="14.25" hidden="1">
      <c r="B172" s="141"/>
      <c r="C172" s="145"/>
      <c r="D172" s="162" t="s">
        <v>101</v>
      </c>
      <c r="E172" s="85"/>
      <c r="F172" s="85"/>
      <c r="G172" s="86"/>
      <c r="H172" s="86"/>
      <c r="I172" s="86"/>
      <c r="J172" s="86"/>
      <c r="K172" s="89"/>
      <c r="L172" s="89"/>
    </row>
    <row r="173" spans="2:12" ht="14.25" hidden="1">
      <c r="B173" s="141"/>
      <c r="C173" s="145"/>
      <c r="D173" s="162" t="s">
        <v>102</v>
      </c>
      <c r="E173" s="85"/>
      <c r="F173" s="85"/>
      <c r="G173" s="86"/>
      <c r="H173" s="86"/>
      <c r="I173" s="86"/>
      <c r="J173" s="86"/>
      <c r="K173" s="89"/>
      <c r="L173" s="89"/>
    </row>
    <row r="174" spans="2:12" ht="14.25" hidden="1">
      <c r="B174" s="141"/>
      <c r="C174" s="145"/>
      <c r="D174" s="162" t="s">
        <v>103</v>
      </c>
      <c r="E174" s="85"/>
      <c r="F174" s="85"/>
      <c r="G174" s="86"/>
      <c r="H174" s="86"/>
      <c r="I174" s="86"/>
      <c r="J174" s="86"/>
      <c r="K174" s="89"/>
      <c r="L174" s="89"/>
    </row>
    <row r="175" spans="2:12" ht="14.25" hidden="1">
      <c r="B175" s="141"/>
      <c r="C175" s="145"/>
      <c r="D175" s="162" t="s">
        <v>104</v>
      </c>
      <c r="E175" s="85"/>
      <c r="F175" s="85"/>
      <c r="G175" s="86"/>
      <c r="H175" s="86"/>
      <c r="I175" s="86"/>
      <c r="J175" s="86"/>
      <c r="K175" s="89"/>
      <c r="L175" s="89"/>
    </row>
    <row r="176" spans="2:12" ht="14.25" hidden="1">
      <c r="B176" s="141"/>
      <c r="C176" s="145"/>
      <c r="D176" s="162" t="s">
        <v>105</v>
      </c>
      <c r="E176" s="85"/>
      <c r="F176" s="85"/>
      <c r="G176" s="86"/>
      <c r="H176" s="86"/>
      <c r="I176" s="86"/>
      <c r="J176" s="86"/>
      <c r="K176" s="89"/>
      <c r="L176" s="89"/>
    </row>
    <row r="177" spans="2:12" ht="14.25" hidden="1">
      <c r="B177" s="141"/>
      <c r="C177" s="145"/>
      <c r="D177" s="162" t="s">
        <v>106</v>
      </c>
      <c r="E177" s="85"/>
      <c r="F177" s="85"/>
      <c r="G177" s="86"/>
      <c r="H177" s="86"/>
      <c r="I177" s="86"/>
      <c r="J177" s="86"/>
      <c r="K177" s="89"/>
      <c r="L177" s="89"/>
    </row>
    <row r="178" spans="2:12" ht="14.25" hidden="1">
      <c r="B178" s="141"/>
      <c r="C178" s="145"/>
      <c r="D178" s="162" t="s">
        <v>107</v>
      </c>
      <c r="E178" s="85"/>
      <c r="F178" s="85"/>
      <c r="G178" s="86"/>
      <c r="H178" s="86"/>
      <c r="I178" s="86"/>
      <c r="J178" s="86"/>
      <c r="K178" s="89"/>
      <c r="L178" s="89"/>
    </row>
    <row r="179" spans="2:12" ht="14.25" hidden="1">
      <c r="B179" s="141"/>
      <c r="C179" s="145"/>
      <c r="D179" s="162" t="s">
        <v>108</v>
      </c>
      <c r="E179" s="85"/>
      <c r="F179" s="85"/>
      <c r="G179" s="86"/>
      <c r="H179" s="86"/>
      <c r="I179" s="86"/>
      <c r="J179" s="86"/>
      <c r="K179" s="89"/>
      <c r="L179" s="89"/>
    </row>
    <row r="180" spans="2:12" ht="14.25" hidden="1">
      <c r="B180" s="141"/>
      <c r="C180" s="145"/>
      <c r="D180" s="162" t="s">
        <v>109</v>
      </c>
      <c r="E180" s="85"/>
      <c r="F180" s="85"/>
      <c r="G180" s="86"/>
      <c r="H180" s="86"/>
      <c r="I180" s="86"/>
      <c r="J180" s="86"/>
      <c r="K180" s="89"/>
      <c r="L180" s="89"/>
    </row>
    <row r="181" spans="2:12" ht="14.25" hidden="1">
      <c r="B181" s="141"/>
      <c r="C181" s="145"/>
      <c r="D181" s="162">
        <v>334</v>
      </c>
      <c r="E181" s="85"/>
      <c r="F181" s="85"/>
      <c r="G181" s="86"/>
      <c r="H181" s="86"/>
      <c r="I181" s="86"/>
      <c r="J181" s="86"/>
      <c r="K181" s="89"/>
      <c r="L181" s="89"/>
    </row>
    <row r="182" spans="2:12" s="91" customFormat="1" ht="14.25" hidden="1">
      <c r="B182" s="149" t="s">
        <v>117</v>
      </c>
      <c r="C182" s="150"/>
      <c r="D182" s="164" t="s">
        <v>118</v>
      </c>
      <c r="E182" s="90" t="e">
        <f>#REF!+E105+E120+E135+E150+E152+E167</f>
        <v>#REF!</v>
      </c>
      <c r="F182" s="90" t="e">
        <f>#REF!+F105+F120+F135+F150+F152+F167</f>
        <v>#REF!</v>
      </c>
      <c r="G182" s="90" t="e">
        <f>#REF!+G105+G120+G135+G150+G152+G167</f>
        <v>#REF!</v>
      </c>
      <c r="H182" s="90" t="e">
        <f>#REF!+H105+H120+H135+H150+H152+H167</f>
        <v>#REF!</v>
      </c>
      <c r="I182" s="90" t="e">
        <f>#REF!+I105+I120+I135+I150+I152+I167</f>
        <v>#REF!</v>
      </c>
      <c r="J182" s="90" t="e">
        <f>#REF!+J105+J120+J135+J150+J152+J167</f>
        <v>#REF!</v>
      </c>
      <c r="K182" s="90" t="e">
        <f>#REF!+K105+K120+K135+K150+K152+K167</f>
        <v>#REF!</v>
      </c>
      <c r="L182" s="90"/>
    </row>
    <row r="183" spans="2:12" s="84" customFormat="1" ht="51" hidden="1">
      <c r="B183" s="143" t="s">
        <v>119</v>
      </c>
      <c r="C183" s="146"/>
      <c r="D183" s="163">
        <v>3092020000234000</v>
      </c>
      <c r="E183" s="83">
        <f aca="true" t="shared" si="7" ref="E183:K183">SUM(E184:E186)</f>
        <v>0</v>
      </c>
      <c r="F183" s="83">
        <f>SUM(F184:F186)</f>
        <v>0</v>
      </c>
      <c r="G183" s="83">
        <f t="shared" si="7"/>
        <v>0</v>
      </c>
      <c r="H183" s="83">
        <f t="shared" si="7"/>
        <v>0</v>
      </c>
      <c r="I183" s="83">
        <f t="shared" si="7"/>
        <v>0</v>
      </c>
      <c r="J183" s="83">
        <f>SUM(J184:J186)</f>
        <v>0</v>
      </c>
      <c r="K183" s="83">
        <f t="shared" si="7"/>
        <v>0</v>
      </c>
      <c r="L183" s="83"/>
    </row>
    <row r="184" spans="2:12" ht="14.25" hidden="1">
      <c r="B184" s="141"/>
      <c r="C184" s="145"/>
      <c r="D184" s="162" t="s">
        <v>97</v>
      </c>
      <c r="E184" s="85"/>
      <c r="F184" s="85"/>
      <c r="G184" s="86"/>
      <c r="H184" s="86"/>
      <c r="I184" s="86"/>
      <c r="J184" s="86"/>
      <c r="K184" s="89"/>
      <c r="L184" s="89"/>
    </row>
    <row r="185" spans="2:12" ht="14.25" hidden="1">
      <c r="B185" s="141"/>
      <c r="C185" s="145"/>
      <c r="D185" s="162" t="s">
        <v>98</v>
      </c>
      <c r="E185" s="85"/>
      <c r="F185" s="85"/>
      <c r="G185" s="86"/>
      <c r="H185" s="86"/>
      <c r="I185" s="86"/>
      <c r="J185" s="86"/>
      <c r="K185" s="89"/>
      <c r="L185" s="89"/>
    </row>
    <row r="186" spans="2:12" ht="14.25" hidden="1">
      <c r="B186" s="141"/>
      <c r="C186" s="145"/>
      <c r="D186" s="162" t="s">
        <v>99</v>
      </c>
      <c r="E186" s="85"/>
      <c r="F186" s="85"/>
      <c r="G186" s="86"/>
      <c r="H186" s="86"/>
      <c r="I186" s="86"/>
      <c r="J186" s="86"/>
      <c r="K186" s="89"/>
      <c r="L186" s="89"/>
    </row>
    <row r="187" spans="2:12" s="84" customFormat="1" ht="14.25" hidden="1">
      <c r="B187" s="143"/>
      <c r="C187" s="146"/>
      <c r="D187" s="163" t="s">
        <v>120</v>
      </c>
      <c r="E187" s="83">
        <f aca="true" t="shared" si="8" ref="E187:K187">SUM(E188:E198)</f>
        <v>0</v>
      </c>
      <c r="F187" s="83">
        <f>SUM(F188:F198)</f>
        <v>0</v>
      </c>
      <c r="G187" s="83">
        <f t="shared" si="8"/>
        <v>0</v>
      </c>
      <c r="H187" s="83">
        <f t="shared" si="8"/>
        <v>0</v>
      </c>
      <c r="I187" s="83">
        <f t="shared" si="8"/>
        <v>0</v>
      </c>
      <c r="J187" s="83">
        <f>SUM(J188:J198)</f>
        <v>0</v>
      </c>
      <c r="K187" s="83">
        <f t="shared" si="8"/>
        <v>0</v>
      </c>
      <c r="L187" s="83"/>
    </row>
    <row r="188" spans="2:12" ht="14.25" hidden="1">
      <c r="B188" s="141"/>
      <c r="C188" s="145"/>
      <c r="D188" s="162" t="s">
        <v>100</v>
      </c>
      <c r="E188" s="85"/>
      <c r="F188" s="85"/>
      <c r="G188" s="86"/>
      <c r="H188" s="86"/>
      <c r="I188" s="86"/>
      <c r="J188" s="86"/>
      <c r="K188" s="89"/>
      <c r="L188" s="89"/>
    </row>
    <row r="189" spans="2:12" ht="14.25" hidden="1">
      <c r="B189" s="141"/>
      <c r="C189" s="145"/>
      <c r="D189" s="162" t="s">
        <v>101</v>
      </c>
      <c r="E189" s="85"/>
      <c r="F189" s="85"/>
      <c r="G189" s="86"/>
      <c r="H189" s="86"/>
      <c r="I189" s="86"/>
      <c r="J189" s="86"/>
      <c r="K189" s="89"/>
      <c r="L189" s="89"/>
    </row>
    <row r="190" spans="2:12" ht="14.25" hidden="1">
      <c r="B190" s="141"/>
      <c r="C190" s="145"/>
      <c r="D190" s="162" t="s">
        <v>102</v>
      </c>
      <c r="E190" s="85"/>
      <c r="F190" s="85"/>
      <c r="G190" s="86"/>
      <c r="H190" s="86"/>
      <c r="I190" s="86"/>
      <c r="J190" s="86"/>
      <c r="K190" s="89"/>
      <c r="L190" s="89"/>
    </row>
    <row r="191" spans="2:12" ht="14.25" hidden="1">
      <c r="B191" s="141"/>
      <c r="C191" s="145"/>
      <c r="D191" s="162" t="s">
        <v>103</v>
      </c>
      <c r="E191" s="85"/>
      <c r="F191" s="85"/>
      <c r="G191" s="86"/>
      <c r="H191" s="86"/>
      <c r="I191" s="86"/>
      <c r="J191" s="86"/>
      <c r="K191" s="89"/>
      <c r="L191" s="89"/>
    </row>
    <row r="192" spans="2:12" ht="14.25" hidden="1">
      <c r="B192" s="141"/>
      <c r="C192" s="145"/>
      <c r="D192" s="162" t="s">
        <v>104</v>
      </c>
      <c r="E192" s="85"/>
      <c r="F192" s="85"/>
      <c r="G192" s="86"/>
      <c r="H192" s="86"/>
      <c r="I192" s="86"/>
      <c r="J192" s="86"/>
      <c r="K192" s="89"/>
      <c r="L192" s="89"/>
    </row>
    <row r="193" spans="2:12" ht="14.25" hidden="1">
      <c r="B193" s="141"/>
      <c r="C193" s="145"/>
      <c r="D193" s="162" t="s">
        <v>105</v>
      </c>
      <c r="E193" s="85"/>
      <c r="F193" s="85"/>
      <c r="G193" s="86"/>
      <c r="H193" s="86"/>
      <c r="I193" s="86"/>
      <c r="J193" s="86"/>
      <c r="K193" s="89"/>
      <c r="L193" s="89"/>
    </row>
    <row r="194" spans="2:12" ht="14.25" hidden="1">
      <c r="B194" s="141"/>
      <c r="C194" s="145"/>
      <c r="D194" s="162" t="s">
        <v>106</v>
      </c>
      <c r="E194" s="85"/>
      <c r="F194" s="85"/>
      <c r="G194" s="86"/>
      <c r="H194" s="86"/>
      <c r="I194" s="86"/>
      <c r="J194" s="86"/>
      <c r="K194" s="89"/>
      <c r="L194" s="89"/>
    </row>
    <row r="195" spans="2:12" ht="14.25" hidden="1">
      <c r="B195" s="141"/>
      <c r="C195" s="145"/>
      <c r="D195" s="162" t="s">
        <v>107</v>
      </c>
      <c r="E195" s="85"/>
      <c r="F195" s="85"/>
      <c r="G195" s="86"/>
      <c r="H195" s="86"/>
      <c r="I195" s="86"/>
      <c r="J195" s="86"/>
      <c r="K195" s="89"/>
      <c r="L195" s="89"/>
    </row>
    <row r="196" spans="2:12" ht="14.25" hidden="1">
      <c r="B196" s="141"/>
      <c r="C196" s="145"/>
      <c r="D196" s="162" t="s">
        <v>108</v>
      </c>
      <c r="E196" s="85"/>
      <c r="F196" s="85"/>
      <c r="G196" s="86"/>
      <c r="H196" s="86"/>
      <c r="I196" s="86"/>
      <c r="J196" s="86"/>
      <c r="K196" s="89"/>
      <c r="L196" s="89"/>
    </row>
    <row r="197" spans="2:12" ht="14.25" hidden="1">
      <c r="B197" s="141"/>
      <c r="C197" s="145"/>
      <c r="D197" s="162" t="s">
        <v>109</v>
      </c>
      <c r="E197" s="85"/>
      <c r="F197" s="85"/>
      <c r="G197" s="86"/>
      <c r="H197" s="86"/>
      <c r="I197" s="86"/>
      <c r="J197" s="86"/>
      <c r="K197" s="89"/>
      <c r="L197" s="89"/>
    </row>
    <row r="198" spans="2:12" ht="14.25" hidden="1">
      <c r="B198" s="141"/>
      <c r="C198" s="145"/>
      <c r="D198" s="162">
        <v>334</v>
      </c>
      <c r="E198" s="85"/>
      <c r="F198" s="85"/>
      <c r="G198" s="86"/>
      <c r="H198" s="86"/>
      <c r="I198" s="86"/>
      <c r="J198" s="86"/>
      <c r="K198" s="89"/>
      <c r="L198" s="89"/>
    </row>
    <row r="199" spans="2:12" s="91" customFormat="1" ht="14.25" hidden="1">
      <c r="B199" s="149" t="s">
        <v>117</v>
      </c>
      <c r="C199" s="150"/>
      <c r="D199" s="164" t="s">
        <v>121</v>
      </c>
      <c r="E199" s="90" t="e">
        <f>E183+E187+#REF!</f>
        <v>#REF!</v>
      </c>
      <c r="F199" s="90" t="e">
        <f>F183+F187+#REF!</f>
        <v>#REF!</v>
      </c>
      <c r="G199" s="90" t="e">
        <f>G183+G187+#REF!</f>
        <v>#REF!</v>
      </c>
      <c r="H199" s="90" t="e">
        <f>H183+H187+#REF!</f>
        <v>#REF!</v>
      </c>
      <c r="I199" s="90" t="e">
        <f>I183+I187+#REF!</f>
        <v>#REF!</v>
      </c>
      <c r="J199" s="90" t="e">
        <f>J183+J187+#REF!</f>
        <v>#REF!</v>
      </c>
      <c r="K199" s="90" t="e">
        <f>K183+K187+#REF!</f>
        <v>#REF!</v>
      </c>
      <c r="L199" s="90"/>
    </row>
    <row r="200" spans="2:12" s="91" customFormat="1" ht="14.25" hidden="1">
      <c r="B200" s="149"/>
      <c r="C200" s="150"/>
      <c r="D200" s="164"/>
      <c r="E200" s="90"/>
      <c r="F200" s="90"/>
      <c r="G200" s="90"/>
      <c r="H200" s="90"/>
      <c r="I200" s="90"/>
      <c r="J200" s="90"/>
      <c r="K200" s="305"/>
      <c r="L200" s="305"/>
    </row>
    <row r="201" spans="1:12" s="91" customFormat="1" ht="14.25">
      <c r="A201" s="314"/>
      <c r="B201" s="311"/>
      <c r="C201" s="266"/>
      <c r="D201" s="312"/>
      <c r="E201" s="268"/>
      <c r="F201" s="268"/>
      <c r="G201" s="268"/>
      <c r="H201" s="268"/>
      <c r="I201" s="268"/>
      <c r="J201" s="268"/>
      <c r="K201" s="313"/>
      <c r="L201" s="313"/>
    </row>
    <row r="202" spans="1:12" s="91" customFormat="1" ht="15">
      <c r="A202" s="314"/>
      <c r="B202" s="302" t="s">
        <v>354</v>
      </c>
      <c r="C202" s="288"/>
      <c r="D202" s="326" t="s">
        <v>387</v>
      </c>
      <c r="E202" s="290">
        <f>SUM(E203:E209)</f>
        <v>0</v>
      </c>
      <c r="F202" s="290">
        <f>SUM(F203:F209)</f>
        <v>0</v>
      </c>
      <c r="G202" s="290">
        <f>SUM(G203:G209)</f>
        <v>0</v>
      </c>
      <c r="H202" s="290"/>
      <c r="I202" s="290"/>
      <c r="J202" s="290">
        <f>SUM(J203:J209)</f>
        <v>0</v>
      </c>
      <c r="K202" s="304">
        <f>SUM(K203:K209)</f>
        <v>0</v>
      </c>
      <c r="L202" s="304">
        <f>SUM(L203:L209)</f>
        <v>0</v>
      </c>
    </row>
    <row r="203" spans="1:12" s="91" customFormat="1" ht="14.25">
      <c r="A203" s="314"/>
      <c r="B203" s="311"/>
      <c r="C203" s="266"/>
      <c r="D203" s="315" t="s">
        <v>394</v>
      </c>
      <c r="E203" s="268"/>
      <c r="F203" s="268">
        <f>E203</f>
        <v>0</v>
      </c>
      <c r="G203" s="268"/>
      <c r="H203" s="268"/>
      <c r="I203" s="268"/>
      <c r="J203" s="268">
        <f>SUM(G203:I203)</f>
        <v>0</v>
      </c>
      <c r="K203" s="89">
        <f aca="true" t="shared" si="9" ref="K203:K209">E203-J203</f>
        <v>0</v>
      </c>
      <c r="L203" s="89">
        <f aca="true" t="shared" si="10" ref="L203:L208">F203-J203</f>
        <v>0</v>
      </c>
    </row>
    <row r="204" spans="1:12" s="91" customFormat="1" ht="14.25">
      <c r="A204" s="314"/>
      <c r="B204" s="311"/>
      <c r="C204" s="266"/>
      <c r="D204" s="315" t="s">
        <v>395</v>
      </c>
      <c r="E204" s="268"/>
      <c r="F204" s="268">
        <f aca="true" t="shared" si="11" ref="F204:F209">E204</f>
        <v>0</v>
      </c>
      <c r="G204" s="268"/>
      <c r="H204" s="268"/>
      <c r="I204" s="268"/>
      <c r="J204" s="268">
        <f aca="true" t="shared" si="12" ref="J204:J209">SUM(G204:I204)</f>
        <v>0</v>
      </c>
      <c r="K204" s="89">
        <f t="shared" si="9"/>
        <v>0</v>
      </c>
      <c r="L204" s="89">
        <f t="shared" si="10"/>
        <v>0</v>
      </c>
    </row>
    <row r="205" spans="1:12" s="91" customFormat="1" ht="14.25">
      <c r="A205" s="314"/>
      <c r="B205" s="311"/>
      <c r="C205" s="266"/>
      <c r="D205" s="315" t="s">
        <v>396</v>
      </c>
      <c r="E205" s="268"/>
      <c r="F205" s="268">
        <f t="shared" si="11"/>
        <v>0</v>
      </c>
      <c r="G205" s="268"/>
      <c r="H205" s="268"/>
      <c r="I205" s="268"/>
      <c r="J205" s="268">
        <f t="shared" si="12"/>
        <v>0</v>
      </c>
      <c r="K205" s="89">
        <f t="shared" si="9"/>
        <v>0</v>
      </c>
      <c r="L205" s="89">
        <f t="shared" si="10"/>
        <v>0</v>
      </c>
    </row>
    <row r="206" spans="1:12" s="91" customFormat="1" ht="14.25">
      <c r="A206" s="314"/>
      <c r="B206" s="311"/>
      <c r="C206" s="266"/>
      <c r="D206" s="315" t="s">
        <v>397</v>
      </c>
      <c r="E206" s="268"/>
      <c r="F206" s="268">
        <f t="shared" si="11"/>
        <v>0</v>
      </c>
      <c r="G206" s="268"/>
      <c r="H206" s="268"/>
      <c r="I206" s="268"/>
      <c r="J206" s="268">
        <f t="shared" si="12"/>
        <v>0</v>
      </c>
      <c r="K206" s="89">
        <f t="shared" si="9"/>
        <v>0</v>
      </c>
      <c r="L206" s="89">
        <f t="shared" si="10"/>
        <v>0</v>
      </c>
    </row>
    <row r="207" spans="1:12" s="91" customFormat="1" ht="14.25">
      <c r="A207" s="314"/>
      <c r="B207" s="311"/>
      <c r="C207" s="266"/>
      <c r="D207" s="315" t="s">
        <v>398</v>
      </c>
      <c r="E207" s="268"/>
      <c r="F207" s="268">
        <f t="shared" si="11"/>
        <v>0</v>
      </c>
      <c r="G207" s="268"/>
      <c r="H207" s="268"/>
      <c r="I207" s="268"/>
      <c r="J207" s="268">
        <f t="shared" si="12"/>
        <v>0</v>
      </c>
      <c r="K207" s="89">
        <f t="shared" si="9"/>
        <v>0</v>
      </c>
      <c r="L207" s="89">
        <f t="shared" si="10"/>
        <v>0</v>
      </c>
    </row>
    <row r="208" spans="1:12" s="91" customFormat="1" ht="14.25">
      <c r="A208" s="314"/>
      <c r="B208" s="311"/>
      <c r="C208" s="266"/>
      <c r="D208" s="315" t="s">
        <v>399</v>
      </c>
      <c r="E208" s="268"/>
      <c r="F208" s="268">
        <f t="shared" si="11"/>
        <v>0</v>
      </c>
      <c r="G208" s="268"/>
      <c r="H208" s="268"/>
      <c r="I208" s="268"/>
      <c r="J208" s="268">
        <f t="shared" si="12"/>
        <v>0</v>
      </c>
      <c r="K208" s="89">
        <f t="shared" si="9"/>
        <v>0</v>
      </c>
      <c r="L208" s="89">
        <f t="shared" si="10"/>
        <v>0</v>
      </c>
    </row>
    <row r="209" spans="2:12" ht="14.25">
      <c r="B209" s="141"/>
      <c r="C209" s="145"/>
      <c r="D209" s="171" t="s">
        <v>171</v>
      </c>
      <c r="E209" s="85"/>
      <c r="F209" s="268">
        <f t="shared" si="11"/>
        <v>0</v>
      </c>
      <c r="G209" s="86"/>
      <c r="H209" s="86"/>
      <c r="I209" s="86"/>
      <c r="J209" s="268">
        <f t="shared" si="12"/>
        <v>0</v>
      </c>
      <c r="K209" s="89">
        <f t="shared" si="9"/>
        <v>0</v>
      </c>
      <c r="L209" s="89">
        <f aca="true" t="shared" si="13" ref="L209:L224">F209-J209</f>
        <v>0</v>
      </c>
    </row>
    <row r="210" spans="2:14" ht="15" customHeight="1" hidden="1">
      <c r="B210" s="214" t="s">
        <v>293</v>
      </c>
      <c r="C210" s="221"/>
      <c r="D210" s="216" t="s">
        <v>294</v>
      </c>
      <c r="E210" s="217">
        <f>SUM(E211:E224)</f>
        <v>0</v>
      </c>
      <c r="F210" s="217">
        <f>SUM(F211:F224)</f>
        <v>0</v>
      </c>
      <c r="G210" s="217">
        <f>SUM(G211:G225)</f>
        <v>0</v>
      </c>
      <c r="H210" s="218"/>
      <c r="I210" s="218"/>
      <c r="J210" s="217">
        <f>SUM(J211:J225)</f>
        <v>0</v>
      </c>
      <c r="K210" s="254">
        <f>SUM(K211:K224)</f>
        <v>0</v>
      </c>
      <c r="L210" s="219">
        <f>SUM(L211:L225)</f>
        <v>0</v>
      </c>
      <c r="M210" s="220"/>
      <c r="N210" s="222"/>
    </row>
    <row r="211" spans="2:12" ht="14.25" customHeight="1" hidden="1">
      <c r="B211" s="180" t="s">
        <v>177</v>
      </c>
      <c r="C211" s="209"/>
      <c r="D211" s="171" t="s">
        <v>97</v>
      </c>
      <c r="E211" s="85"/>
      <c r="F211" s="268">
        <f>E211</f>
        <v>0</v>
      </c>
      <c r="G211" s="86"/>
      <c r="H211" s="86"/>
      <c r="I211" s="86"/>
      <c r="J211" s="268">
        <f aca="true" t="shared" si="14" ref="J211:J225">SUM(G211:I211)</f>
        <v>0</v>
      </c>
      <c r="K211" s="89">
        <f aca="true" t="shared" si="15" ref="K211:K224">E211-J211</f>
        <v>0</v>
      </c>
      <c r="L211" s="89">
        <f t="shared" si="13"/>
        <v>0</v>
      </c>
    </row>
    <row r="212" spans="2:12" ht="14.25" customHeight="1" hidden="1">
      <c r="B212" s="141" t="s">
        <v>178</v>
      </c>
      <c r="C212" s="142" t="s">
        <v>98</v>
      </c>
      <c r="D212" s="162" t="s">
        <v>98</v>
      </c>
      <c r="E212" s="85"/>
      <c r="F212" s="268">
        <f aca="true" t="shared" si="16" ref="F212:F225">E212</f>
        <v>0</v>
      </c>
      <c r="G212" s="86"/>
      <c r="H212" s="86"/>
      <c r="I212" s="86"/>
      <c r="J212" s="268">
        <f t="shared" si="14"/>
        <v>0</v>
      </c>
      <c r="K212" s="89">
        <f t="shared" si="15"/>
        <v>0</v>
      </c>
      <c r="L212" s="89">
        <f t="shared" si="13"/>
        <v>0</v>
      </c>
    </row>
    <row r="213" spans="2:12" ht="14.25" customHeight="1" hidden="1">
      <c r="B213" s="141" t="s">
        <v>183</v>
      </c>
      <c r="C213" s="142" t="s">
        <v>99</v>
      </c>
      <c r="D213" s="162" t="s">
        <v>99</v>
      </c>
      <c r="E213" s="85"/>
      <c r="F213" s="268">
        <f t="shared" si="16"/>
        <v>0</v>
      </c>
      <c r="G213" s="86"/>
      <c r="H213" s="86"/>
      <c r="I213" s="191"/>
      <c r="J213" s="268">
        <f t="shared" si="14"/>
        <v>0</v>
      </c>
      <c r="K213" s="89">
        <f t="shared" si="15"/>
        <v>0</v>
      </c>
      <c r="L213" s="89">
        <f t="shared" si="13"/>
        <v>0</v>
      </c>
    </row>
    <row r="214" spans="2:12" ht="14.25" customHeight="1" hidden="1">
      <c r="B214" s="141" t="s">
        <v>184</v>
      </c>
      <c r="C214" s="142" t="s">
        <v>190</v>
      </c>
      <c r="D214" s="162" t="s">
        <v>100</v>
      </c>
      <c r="E214" s="85"/>
      <c r="F214" s="268">
        <f t="shared" si="16"/>
        <v>0</v>
      </c>
      <c r="G214" s="86"/>
      <c r="H214" s="86"/>
      <c r="I214" s="86"/>
      <c r="J214" s="268">
        <f t="shared" si="14"/>
        <v>0</v>
      </c>
      <c r="K214" s="89">
        <f t="shared" si="15"/>
        <v>0</v>
      </c>
      <c r="L214" s="89">
        <f t="shared" si="13"/>
        <v>0</v>
      </c>
    </row>
    <row r="215" spans="2:12" ht="14.25" customHeight="1" hidden="1">
      <c r="B215" s="141" t="s">
        <v>179</v>
      </c>
      <c r="C215" s="144" t="s">
        <v>191</v>
      </c>
      <c r="D215" s="162" t="s">
        <v>101</v>
      </c>
      <c r="E215" s="85"/>
      <c r="F215" s="268">
        <f t="shared" si="16"/>
        <v>0</v>
      </c>
      <c r="G215" s="86"/>
      <c r="H215" s="86"/>
      <c r="I215" s="86"/>
      <c r="J215" s="268">
        <f t="shared" si="14"/>
        <v>0</v>
      </c>
      <c r="K215" s="89">
        <f t="shared" si="15"/>
        <v>0</v>
      </c>
      <c r="L215" s="89">
        <f t="shared" si="13"/>
        <v>0</v>
      </c>
    </row>
    <row r="216" spans="2:12" ht="14.25" customHeight="1" hidden="1">
      <c r="B216" s="141" t="s">
        <v>180</v>
      </c>
      <c r="C216" s="144" t="s">
        <v>192</v>
      </c>
      <c r="D216" s="162" t="s">
        <v>102</v>
      </c>
      <c r="E216" s="85"/>
      <c r="F216" s="268">
        <f t="shared" si="16"/>
        <v>0</v>
      </c>
      <c r="G216" s="86"/>
      <c r="H216" s="86"/>
      <c r="I216" s="86"/>
      <c r="J216" s="268">
        <f t="shared" si="14"/>
        <v>0</v>
      </c>
      <c r="K216" s="89">
        <f t="shared" si="15"/>
        <v>0</v>
      </c>
      <c r="L216" s="89">
        <f t="shared" si="13"/>
        <v>0</v>
      </c>
    </row>
    <row r="217" spans="2:12" ht="14.25" customHeight="1" hidden="1">
      <c r="B217" s="141" t="s">
        <v>185</v>
      </c>
      <c r="C217" s="144" t="s">
        <v>193</v>
      </c>
      <c r="D217" s="162"/>
      <c r="E217" s="85"/>
      <c r="F217" s="268">
        <f t="shared" si="16"/>
        <v>0</v>
      </c>
      <c r="G217" s="86"/>
      <c r="H217" s="86"/>
      <c r="I217" s="86"/>
      <c r="J217" s="268">
        <f t="shared" si="14"/>
        <v>0</v>
      </c>
      <c r="K217" s="89">
        <f t="shared" si="15"/>
        <v>0</v>
      </c>
      <c r="L217" s="89">
        <f t="shared" si="13"/>
        <v>0</v>
      </c>
    </row>
    <row r="218" spans="2:12" ht="25.5" customHeight="1" hidden="1">
      <c r="B218" s="141" t="s">
        <v>186</v>
      </c>
      <c r="C218" s="144" t="s">
        <v>194</v>
      </c>
      <c r="D218" s="162" t="s">
        <v>104</v>
      </c>
      <c r="E218" s="85"/>
      <c r="F218" s="268">
        <f t="shared" si="16"/>
        <v>0</v>
      </c>
      <c r="G218" s="86"/>
      <c r="H218" s="86"/>
      <c r="I218" s="86"/>
      <c r="J218" s="268">
        <f t="shared" si="14"/>
        <v>0</v>
      </c>
      <c r="K218" s="89">
        <f t="shared" si="15"/>
        <v>0</v>
      </c>
      <c r="L218" s="89">
        <f t="shared" si="13"/>
        <v>0</v>
      </c>
    </row>
    <row r="219" spans="2:12" ht="14.25" customHeight="1" hidden="1">
      <c r="B219" s="141" t="s">
        <v>181</v>
      </c>
      <c r="C219" s="144" t="s">
        <v>195</v>
      </c>
      <c r="D219" s="162" t="s">
        <v>105</v>
      </c>
      <c r="E219" s="85"/>
      <c r="F219" s="268">
        <f t="shared" si="16"/>
        <v>0</v>
      </c>
      <c r="G219" s="86"/>
      <c r="H219" s="86"/>
      <c r="I219" s="86"/>
      <c r="J219" s="268">
        <f t="shared" si="14"/>
        <v>0</v>
      </c>
      <c r="K219" s="89">
        <f t="shared" si="15"/>
        <v>0</v>
      </c>
      <c r="L219" s="89">
        <f t="shared" si="13"/>
        <v>0</v>
      </c>
    </row>
    <row r="220" spans="2:12" ht="25.5" customHeight="1" hidden="1">
      <c r="B220" s="141" t="s">
        <v>187</v>
      </c>
      <c r="C220" s="144" t="s">
        <v>196</v>
      </c>
      <c r="D220" s="162" t="s">
        <v>106</v>
      </c>
      <c r="E220" s="85"/>
      <c r="F220" s="268">
        <f t="shared" si="16"/>
        <v>0</v>
      </c>
      <c r="H220" s="86"/>
      <c r="I220" s="86"/>
      <c r="J220" s="268">
        <f t="shared" si="14"/>
        <v>0</v>
      </c>
      <c r="K220" s="89">
        <f t="shared" si="15"/>
        <v>0</v>
      </c>
      <c r="L220" s="89">
        <f t="shared" si="13"/>
        <v>0</v>
      </c>
    </row>
    <row r="221" spans="2:12" ht="14.25" customHeight="1" hidden="1">
      <c r="B221" s="141"/>
      <c r="C221" s="145">
        <v>221</v>
      </c>
      <c r="D221" s="162" t="s">
        <v>107</v>
      </c>
      <c r="E221" s="85"/>
      <c r="F221" s="268">
        <f t="shared" si="16"/>
        <v>0</v>
      </c>
      <c r="G221" s="86"/>
      <c r="H221" s="86"/>
      <c r="I221" s="86"/>
      <c r="J221" s="268">
        <f t="shared" si="14"/>
        <v>0</v>
      </c>
      <c r="K221" s="89">
        <f t="shared" si="15"/>
        <v>0</v>
      </c>
      <c r="L221" s="89">
        <f t="shared" si="13"/>
        <v>0</v>
      </c>
    </row>
    <row r="222" spans="2:12" ht="14.25" customHeight="1" hidden="1">
      <c r="B222" s="141" t="s">
        <v>182</v>
      </c>
      <c r="C222" s="145">
        <v>222</v>
      </c>
      <c r="D222" s="162" t="s">
        <v>108</v>
      </c>
      <c r="E222" s="85"/>
      <c r="F222" s="268">
        <f t="shared" si="16"/>
        <v>0</v>
      </c>
      <c r="G222" s="86"/>
      <c r="H222" s="86"/>
      <c r="I222" s="86"/>
      <c r="J222" s="268">
        <f t="shared" si="14"/>
        <v>0</v>
      </c>
      <c r="K222" s="89">
        <f t="shared" si="15"/>
        <v>0</v>
      </c>
      <c r="L222" s="89">
        <f t="shared" si="13"/>
        <v>0</v>
      </c>
    </row>
    <row r="223" spans="2:12" ht="25.5" customHeight="1" hidden="1">
      <c r="B223" s="141" t="s">
        <v>188</v>
      </c>
      <c r="C223" s="145">
        <v>223</v>
      </c>
      <c r="D223" s="162" t="s">
        <v>109</v>
      </c>
      <c r="E223" s="85"/>
      <c r="F223" s="268">
        <f t="shared" si="16"/>
        <v>0</v>
      </c>
      <c r="G223" s="86"/>
      <c r="H223" s="86"/>
      <c r="I223" s="86"/>
      <c r="J223" s="268">
        <f t="shared" si="14"/>
        <v>0</v>
      </c>
      <c r="K223" s="89">
        <f t="shared" si="15"/>
        <v>0</v>
      </c>
      <c r="L223" s="89">
        <f t="shared" si="13"/>
        <v>0</v>
      </c>
    </row>
    <row r="224" spans="2:12" ht="25.5" customHeight="1" hidden="1">
      <c r="B224" s="180" t="s">
        <v>247</v>
      </c>
      <c r="C224" s="145"/>
      <c r="D224" s="171" t="s">
        <v>171</v>
      </c>
      <c r="E224" s="85"/>
      <c r="F224" s="268">
        <f t="shared" si="16"/>
        <v>0</v>
      </c>
      <c r="G224" s="86"/>
      <c r="H224" s="86"/>
      <c r="I224" s="86"/>
      <c r="J224" s="268">
        <f t="shared" si="14"/>
        <v>0</v>
      </c>
      <c r="K224" s="89">
        <f t="shared" si="15"/>
        <v>0</v>
      </c>
      <c r="L224" s="89">
        <f t="shared" si="13"/>
        <v>0</v>
      </c>
    </row>
    <row r="225" spans="2:12" ht="14.25" customHeight="1" hidden="1">
      <c r="B225" s="180"/>
      <c r="C225" s="145"/>
      <c r="D225" s="171"/>
      <c r="E225" s="85"/>
      <c r="F225" s="268">
        <f t="shared" si="16"/>
        <v>0</v>
      </c>
      <c r="G225" s="86"/>
      <c r="H225" s="86"/>
      <c r="I225" s="86"/>
      <c r="J225" s="268">
        <f t="shared" si="14"/>
        <v>0</v>
      </c>
      <c r="K225" s="89"/>
      <c r="L225" s="89"/>
    </row>
    <row r="226" spans="2:13" ht="15" customHeight="1" hidden="1">
      <c r="B226" s="214" t="s">
        <v>338</v>
      </c>
      <c r="C226" s="221"/>
      <c r="D226" s="216" t="s">
        <v>345</v>
      </c>
      <c r="E226" s="217">
        <f>SUM(E227:E240)</f>
        <v>0</v>
      </c>
      <c r="F226" s="217">
        <f>SUM(F227:F240)</f>
        <v>0</v>
      </c>
      <c r="G226" s="218">
        <f>SUM(G227:G241)</f>
        <v>0</v>
      </c>
      <c r="H226" s="218"/>
      <c r="I226" s="218"/>
      <c r="J226" s="218">
        <f>SUM(J227:J241)</f>
        <v>0</v>
      </c>
      <c r="K226" s="219">
        <f>SUM(K227:K240)</f>
        <v>0</v>
      </c>
      <c r="L226" s="219">
        <f>SUM(L227:L240)</f>
        <v>0</v>
      </c>
      <c r="M226" s="211"/>
    </row>
    <row r="227" spans="2:13" ht="14.25" customHeight="1" hidden="1">
      <c r="B227" s="180" t="s">
        <v>177</v>
      </c>
      <c r="C227" s="209"/>
      <c r="D227" s="171" t="s">
        <v>97</v>
      </c>
      <c r="E227" s="85"/>
      <c r="F227" s="268">
        <f>E227</f>
        <v>0</v>
      </c>
      <c r="G227" s="86"/>
      <c r="H227" s="86"/>
      <c r="I227" s="86"/>
      <c r="J227" s="268">
        <f aca="true" t="shared" si="17" ref="J227:J241">SUM(G227:I227)</f>
        <v>0</v>
      </c>
      <c r="K227" s="89">
        <f aca="true" t="shared" si="18" ref="K227:K240">E227-J227</f>
        <v>0</v>
      </c>
      <c r="L227" s="89">
        <f aca="true" t="shared" si="19" ref="L227:L240">F227-J227</f>
        <v>0</v>
      </c>
      <c r="M227" s="211"/>
    </row>
    <row r="228" spans="2:13" ht="14.25" customHeight="1" hidden="1">
      <c r="B228" s="141" t="s">
        <v>178</v>
      </c>
      <c r="C228" s="142" t="s">
        <v>98</v>
      </c>
      <c r="D228" s="162" t="s">
        <v>98</v>
      </c>
      <c r="E228" s="85"/>
      <c r="F228" s="268">
        <f aca="true" t="shared" si="20" ref="F228:F241">E228</f>
        <v>0</v>
      </c>
      <c r="G228" s="86"/>
      <c r="H228" s="86"/>
      <c r="I228" s="86"/>
      <c r="J228" s="268">
        <f t="shared" si="17"/>
        <v>0</v>
      </c>
      <c r="K228" s="89">
        <f t="shared" si="18"/>
        <v>0</v>
      </c>
      <c r="L228" s="89">
        <f t="shared" si="19"/>
        <v>0</v>
      </c>
      <c r="M228" s="211"/>
    </row>
    <row r="229" spans="2:13" ht="14.25" customHeight="1" hidden="1">
      <c r="B229" s="141" t="s">
        <v>183</v>
      </c>
      <c r="C229" s="142" t="s">
        <v>99</v>
      </c>
      <c r="D229" s="162" t="s">
        <v>99</v>
      </c>
      <c r="E229" s="85"/>
      <c r="F229" s="268">
        <f t="shared" si="20"/>
        <v>0</v>
      </c>
      <c r="G229" s="86"/>
      <c r="H229" s="86"/>
      <c r="I229" s="191"/>
      <c r="J229" s="268">
        <f t="shared" si="17"/>
        <v>0</v>
      </c>
      <c r="K229" s="89">
        <f t="shared" si="18"/>
        <v>0</v>
      </c>
      <c r="L229" s="89">
        <f t="shared" si="19"/>
        <v>0</v>
      </c>
      <c r="M229" s="211"/>
    </row>
    <row r="230" spans="2:13" ht="14.25" customHeight="1" hidden="1">
      <c r="B230" s="141" t="s">
        <v>184</v>
      </c>
      <c r="C230" s="142" t="s">
        <v>190</v>
      </c>
      <c r="D230" s="162" t="s">
        <v>100</v>
      </c>
      <c r="E230" s="85"/>
      <c r="F230" s="268">
        <f t="shared" si="20"/>
        <v>0</v>
      </c>
      <c r="G230" s="86"/>
      <c r="H230" s="86"/>
      <c r="I230" s="86"/>
      <c r="J230" s="268">
        <f t="shared" si="17"/>
        <v>0</v>
      </c>
      <c r="K230" s="89">
        <f t="shared" si="18"/>
        <v>0</v>
      </c>
      <c r="L230" s="89">
        <f t="shared" si="19"/>
        <v>0</v>
      </c>
      <c r="M230" s="211"/>
    </row>
    <row r="231" spans="2:13" ht="14.25" customHeight="1" hidden="1">
      <c r="B231" s="141" t="s">
        <v>179</v>
      </c>
      <c r="C231" s="144" t="s">
        <v>191</v>
      </c>
      <c r="D231" s="162" t="s">
        <v>101</v>
      </c>
      <c r="E231" s="85"/>
      <c r="F231" s="268">
        <f t="shared" si="20"/>
        <v>0</v>
      </c>
      <c r="G231" s="86"/>
      <c r="H231" s="86"/>
      <c r="I231" s="86"/>
      <c r="J231" s="268">
        <f t="shared" si="17"/>
        <v>0</v>
      </c>
      <c r="K231" s="89">
        <f t="shared" si="18"/>
        <v>0</v>
      </c>
      <c r="L231" s="89">
        <f t="shared" si="19"/>
        <v>0</v>
      </c>
      <c r="M231" s="211"/>
    </row>
    <row r="232" spans="2:13" ht="14.25" customHeight="1" hidden="1">
      <c r="B232" s="141" t="s">
        <v>180</v>
      </c>
      <c r="C232" s="144" t="s">
        <v>192</v>
      </c>
      <c r="D232" s="162" t="s">
        <v>102</v>
      </c>
      <c r="E232" s="85"/>
      <c r="F232" s="268">
        <f t="shared" si="20"/>
        <v>0</v>
      </c>
      <c r="G232" s="86"/>
      <c r="H232" s="86"/>
      <c r="I232" s="86"/>
      <c r="J232" s="268">
        <f t="shared" si="17"/>
        <v>0</v>
      </c>
      <c r="K232" s="89">
        <f t="shared" si="18"/>
        <v>0</v>
      </c>
      <c r="L232" s="89">
        <f t="shared" si="19"/>
        <v>0</v>
      </c>
      <c r="M232" s="211"/>
    </row>
    <row r="233" spans="2:13" ht="14.25" customHeight="1" hidden="1">
      <c r="B233" s="141" t="s">
        <v>185</v>
      </c>
      <c r="C233" s="144" t="s">
        <v>193</v>
      </c>
      <c r="D233" s="162" t="s">
        <v>103</v>
      </c>
      <c r="E233" s="85"/>
      <c r="F233" s="268">
        <f t="shared" si="20"/>
        <v>0</v>
      </c>
      <c r="G233" s="86"/>
      <c r="H233" s="86"/>
      <c r="I233" s="86"/>
      <c r="J233" s="268">
        <f t="shared" si="17"/>
        <v>0</v>
      </c>
      <c r="K233" s="89">
        <f t="shared" si="18"/>
        <v>0</v>
      </c>
      <c r="L233" s="89">
        <f t="shared" si="19"/>
        <v>0</v>
      </c>
      <c r="M233" s="211"/>
    </row>
    <row r="234" spans="2:13" ht="25.5" customHeight="1" hidden="1">
      <c r="B234" s="141" t="s">
        <v>186</v>
      </c>
      <c r="C234" s="144" t="s">
        <v>194</v>
      </c>
      <c r="D234" s="162" t="s">
        <v>104</v>
      </c>
      <c r="E234" s="85"/>
      <c r="F234" s="268">
        <f t="shared" si="20"/>
        <v>0</v>
      </c>
      <c r="G234" s="86"/>
      <c r="H234" s="86"/>
      <c r="I234" s="86"/>
      <c r="J234" s="268">
        <f t="shared" si="17"/>
        <v>0</v>
      </c>
      <c r="K234" s="89">
        <f t="shared" si="18"/>
        <v>0</v>
      </c>
      <c r="L234" s="89">
        <f t="shared" si="19"/>
        <v>0</v>
      </c>
      <c r="M234" s="211"/>
    </row>
    <row r="235" spans="2:13" ht="14.25" customHeight="1" hidden="1">
      <c r="B235" s="141" t="s">
        <v>181</v>
      </c>
      <c r="C235" s="144" t="s">
        <v>195</v>
      </c>
      <c r="D235" s="162" t="s">
        <v>105</v>
      </c>
      <c r="E235" s="85"/>
      <c r="F235" s="268">
        <f t="shared" si="20"/>
        <v>0</v>
      </c>
      <c r="G235" s="86"/>
      <c r="H235" s="86"/>
      <c r="I235" s="86"/>
      <c r="J235" s="268">
        <f t="shared" si="17"/>
        <v>0</v>
      </c>
      <c r="K235" s="89">
        <f t="shared" si="18"/>
        <v>0</v>
      </c>
      <c r="L235" s="89">
        <f t="shared" si="19"/>
        <v>0</v>
      </c>
      <c r="M235" s="211"/>
    </row>
    <row r="236" spans="2:13" ht="25.5" customHeight="1" hidden="1">
      <c r="B236" s="141" t="s">
        <v>187</v>
      </c>
      <c r="C236" s="144" t="s">
        <v>196</v>
      </c>
      <c r="D236" s="162" t="s">
        <v>106</v>
      </c>
      <c r="E236" s="85"/>
      <c r="F236" s="268">
        <f t="shared" si="20"/>
        <v>0</v>
      </c>
      <c r="G236" s="86"/>
      <c r="H236" s="86"/>
      <c r="I236" s="86"/>
      <c r="J236" s="268">
        <f t="shared" si="17"/>
        <v>0</v>
      </c>
      <c r="K236" s="89">
        <f t="shared" si="18"/>
        <v>0</v>
      </c>
      <c r="L236" s="89">
        <f t="shared" si="19"/>
        <v>0</v>
      </c>
      <c r="M236" s="211"/>
    </row>
    <row r="237" spans="2:13" ht="14.25" customHeight="1" hidden="1">
      <c r="B237" s="141"/>
      <c r="C237" s="145">
        <v>221</v>
      </c>
      <c r="D237" s="162" t="s">
        <v>107</v>
      </c>
      <c r="E237" s="85"/>
      <c r="F237" s="268">
        <f t="shared" si="20"/>
        <v>0</v>
      </c>
      <c r="G237" s="86"/>
      <c r="H237" s="86"/>
      <c r="I237" s="86"/>
      <c r="J237" s="268">
        <f t="shared" si="17"/>
        <v>0</v>
      </c>
      <c r="K237" s="89">
        <f t="shared" si="18"/>
        <v>0</v>
      </c>
      <c r="L237" s="89">
        <f t="shared" si="19"/>
        <v>0</v>
      </c>
      <c r="M237" s="211"/>
    </row>
    <row r="238" spans="2:12" ht="14.25" customHeight="1" hidden="1">
      <c r="B238" s="141" t="s">
        <v>182</v>
      </c>
      <c r="C238" s="145">
        <v>222</v>
      </c>
      <c r="D238" s="162" t="s">
        <v>108</v>
      </c>
      <c r="E238" s="85"/>
      <c r="F238" s="268">
        <f t="shared" si="20"/>
        <v>0</v>
      </c>
      <c r="G238" s="86"/>
      <c r="H238" s="86"/>
      <c r="I238" s="86"/>
      <c r="J238" s="268">
        <f t="shared" si="17"/>
        <v>0</v>
      </c>
      <c r="K238" s="89">
        <f t="shared" si="18"/>
        <v>0</v>
      </c>
      <c r="L238" s="89">
        <f t="shared" si="19"/>
        <v>0</v>
      </c>
    </row>
    <row r="239" spans="2:12" ht="25.5" customHeight="1" hidden="1">
      <c r="B239" s="141" t="s">
        <v>188</v>
      </c>
      <c r="C239" s="145">
        <v>223</v>
      </c>
      <c r="D239" s="162" t="s">
        <v>109</v>
      </c>
      <c r="E239" s="85"/>
      <c r="F239" s="268">
        <f t="shared" si="20"/>
        <v>0</v>
      </c>
      <c r="G239" s="86"/>
      <c r="H239" s="86"/>
      <c r="I239" s="86"/>
      <c r="J239" s="268">
        <f t="shared" si="17"/>
        <v>0</v>
      </c>
      <c r="K239" s="89">
        <f t="shared" si="18"/>
        <v>0</v>
      </c>
      <c r="L239" s="89">
        <f t="shared" si="19"/>
        <v>0</v>
      </c>
    </row>
    <row r="240" spans="2:12" ht="25.5" customHeight="1" hidden="1">
      <c r="B240" s="180" t="s">
        <v>247</v>
      </c>
      <c r="C240" s="145"/>
      <c r="D240" s="171" t="s">
        <v>171</v>
      </c>
      <c r="E240" s="85"/>
      <c r="F240" s="268">
        <f t="shared" si="20"/>
        <v>0</v>
      </c>
      <c r="G240" s="86"/>
      <c r="H240" s="86"/>
      <c r="I240" s="86"/>
      <c r="J240" s="268">
        <f t="shared" si="17"/>
        <v>0</v>
      </c>
      <c r="K240" s="89">
        <f t="shared" si="18"/>
        <v>0</v>
      </c>
      <c r="L240" s="89">
        <f t="shared" si="19"/>
        <v>0</v>
      </c>
    </row>
    <row r="241" spans="2:12" ht="14.25" customHeight="1" hidden="1">
      <c r="B241" s="180"/>
      <c r="C241" s="145"/>
      <c r="D241" s="171"/>
      <c r="E241" s="85"/>
      <c r="F241" s="268">
        <f t="shared" si="20"/>
        <v>0</v>
      </c>
      <c r="G241" s="86"/>
      <c r="H241" s="86"/>
      <c r="I241" s="86"/>
      <c r="J241" s="268">
        <f t="shared" si="17"/>
        <v>0</v>
      </c>
      <c r="K241" s="89"/>
      <c r="L241" s="89"/>
    </row>
    <row r="242" spans="2:12" ht="15" customHeight="1" hidden="1">
      <c r="B242" s="299" t="s">
        <v>401</v>
      </c>
      <c r="C242" s="286"/>
      <c r="D242" s="287" t="s">
        <v>400</v>
      </c>
      <c r="E242" s="280">
        <f>SUM(E243:E250)</f>
        <v>0</v>
      </c>
      <c r="F242" s="280">
        <f>SUM(F243:F250)</f>
        <v>0</v>
      </c>
      <c r="G242" s="281">
        <f>SUM(G243:G250)</f>
        <v>0</v>
      </c>
      <c r="H242" s="281"/>
      <c r="I242" s="281"/>
      <c r="J242" s="281">
        <f>SUM(J243:J250)</f>
        <v>0</v>
      </c>
      <c r="K242" s="282">
        <f>SUM(K243:K255)</f>
        <v>0</v>
      </c>
      <c r="L242" s="282">
        <f>SUM(L243:L255)</f>
        <v>0</v>
      </c>
    </row>
    <row r="243" spans="2:12" ht="14.25" customHeight="1" hidden="1">
      <c r="B243" s="141" t="s">
        <v>178</v>
      </c>
      <c r="C243" s="145"/>
      <c r="D243" s="171" t="s">
        <v>98</v>
      </c>
      <c r="E243" s="85"/>
      <c r="F243" s="85"/>
      <c r="G243" s="86"/>
      <c r="H243" s="86"/>
      <c r="I243" s="86"/>
      <c r="J243" s="86"/>
      <c r="K243" s="89">
        <f>E243-J243</f>
        <v>0</v>
      </c>
      <c r="L243" s="89">
        <f>F243-J243</f>
        <v>0</v>
      </c>
    </row>
    <row r="244" spans="2:12" ht="14.25" customHeight="1" hidden="1">
      <c r="B244" s="141" t="s">
        <v>180</v>
      </c>
      <c r="C244" s="145"/>
      <c r="D244" s="171" t="s">
        <v>102</v>
      </c>
      <c r="E244" s="85"/>
      <c r="F244" s="85"/>
      <c r="G244" s="86"/>
      <c r="H244" s="86"/>
      <c r="I244" s="86"/>
      <c r="J244" s="86"/>
      <c r="K244" s="89">
        <f>E244-J244</f>
        <v>0</v>
      </c>
      <c r="L244" s="89">
        <f>F244-J244</f>
        <v>0</v>
      </c>
    </row>
    <row r="245" spans="2:12" ht="25.5" customHeight="1" hidden="1">
      <c r="B245" s="141" t="s">
        <v>186</v>
      </c>
      <c r="C245" s="145"/>
      <c r="D245" s="171" t="s">
        <v>104</v>
      </c>
      <c r="E245" s="85"/>
      <c r="F245" s="85"/>
      <c r="G245" s="86"/>
      <c r="H245" s="86"/>
      <c r="I245" s="86"/>
      <c r="J245" s="86"/>
      <c r="K245" s="89">
        <f>E245-J245</f>
        <v>0</v>
      </c>
      <c r="L245" s="89">
        <f>F245-J245</f>
        <v>0</v>
      </c>
    </row>
    <row r="246" spans="2:12" ht="14.25" customHeight="1" hidden="1">
      <c r="B246" s="141" t="s">
        <v>181</v>
      </c>
      <c r="C246" s="145"/>
      <c r="D246" s="171" t="s">
        <v>105</v>
      </c>
      <c r="E246" s="85"/>
      <c r="F246" s="85"/>
      <c r="G246" s="86"/>
      <c r="H246" s="86"/>
      <c r="I246" s="86"/>
      <c r="J246" s="86"/>
      <c r="K246" s="89">
        <f>E246-J246</f>
        <v>0</v>
      </c>
      <c r="L246" s="89">
        <f>F246-J246</f>
        <v>0</v>
      </c>
    </row>
    <row r="247" spans="2:12" ht="25.5" customHeight="1" hidden="1">
      <c r="B247" s="141" t="s">
        <v>188</v>
      </c>
      <c r="C247" s="145"/>
      <c r="D247" s="171" t="s">
        <v>109</v>
      </c>
      <c r="E247" s="85"/>
      <c r="F247" s="85"/>
      <c r="G247" s="86"/>
      <c r="H247" s="86"/>
      <c r="I247" s="86"/>
      <c r="J247" s="86"/>
      <c r="K247" s="89">
        <f>E247-J247</f>
        <v>0</v>
      </c>
      <c r="L247" s="89">
        <f>F247-J247</f>
        <v>0</v>
      </c>
    </row>
    <row r="248" spans="2:12" ht="14.25" customHeight="1" hidden="1">
      <c r="B248" s="180"/>
      <c r="C248" s="145"/>
      <c r="D248" s="171"/>
      <c r="E248" s="85"/>
      <c r="F248" s="85"/>
      <c r="G248" s="86"/>
      <c r="H248" s="86"/>
      <c r="I248" s="86"/>
      <c r="J248" s="86"/>
      <c r="K248" s="89"/>
      <c r="L248" s="89"/>
    </row>
    <row r="249" spans="2:12" ht="14.25" customHeight="1" hidden="1">
      <c r="B249" s="180"/>
      <c r="C249" s="145"/>
      <c r="D249" s="171"/>
      <c r="E249" s="85"/>
      <c r="F249" s="85"/>
      <c r="G249" s="86"/>
      <c r="H249" s="86"/>
      <c r="I249" s="86"/>
      <c r="J249" s="86"/>
      <c r="K249" s="89"/>
      <c r="L249" s="89"/>
    </row>
    <row r="250" spans="2:12" ht="25.5" customHeight="1" hidden="1">
      <c r="B250" s="180" t="s">
        <v>247</v>
      </c>
      <c r="C250" s="145"/>
      <c r="D250" s="171" t="s">
        <v>171</v>
      </c>
      <c r="E250" s="85"/>
      <c r="F250" s="85"/>
      <c r="G250" s="86"/>
      <c r="H250" s="86"/>
      <c r="I250" s="86"/>
      <c r="J250" s="86"/>
      <c r="K250" s="89"/>
      <c r="L250" s="89"/>
    </row>
    <row r="251" spans="2:13" ht="14.25" customHeight="1" hidden="1">
      <c r="B251" s="316" t="s">
        <v>389</v>
      </c>
      <c r="C251" s="309"/>
      <c r="D251" s="310" t="s">
        <v>388</v>
      </c>
      <c r="E251" s="300">
        <f>SUM(E252:E254)</f>
        <v>0</v>
      </c>
      <c r="F251" s="300">
        <f>SUM(F252:F254)</f>
        <v>0</v>
      </c>
      <c r="G251" s="301">
        <f>SUM(G252:G254)</f>
        <v>0</v>
      </c>
      <c r="H251" s="301"/>
      <c r="I251" s="301"/>
      <c r="J251" s="301">
        <f>SUM(J252:J254)</f>
        <v>0</v>
      </c>
      <c r="K251" s="276">
        <f>SUM(K252:K254)</f>
        <v>0</v>
      </c>
      <c r="L251" s="276">
        <f>SUM(L252:L254)</f>
        <v>0</v>
      </c>
      <c r="M251" s="277"/>
    </row>
    <row r="252" spans="2:12" ht="14.25" customHeight="1" hidden="1">
      <c r="B252" s="180"/>
      <c r="C252" s="145"/>
      <c r="D252" s="171" t="s">
        <v>104</v>
      </c>
      <c r="E252" s="85"/>
      <c r="F252" s="268">
        <f>E252</f>
        <v>0</v>
      </c>
      <c r="G252" s="86"/>
      <c r="H252" s="86"/>
      <c r="I252" s="86"/>
      <c r="J252" s="268">
        <f>SUM(G252:I252)</f>
        <v>0</v>
      </c>
      <c r="K252" s="89">
        <f>E252-J252</f>
        <v>0</v>
      </c>
      <c r="L252" s="89">
        <f>F252-J252</f>
        <v>0</v>
      </c>
    </row>
    <row r="253" spans="2:12" ht="14.25" customHeight="1" hidden="1">
      <c r="B253" s="180"/>
      <c r="C253" s="145"/>
      <c r="D253" s="171" t="s">
        <v>109</v>
      </c>
      <c r="E253" s="85"/>
      <c r="F253" s="268">
        <f>E253</f>
        <v>0</v>
      </c>
      <c r="G253" s="86"/>
      <c r="H253" s="86"/>
      <c r="I253" s="86"/>
      <c r="J253" s="268">
        <f>SUM(G253:I253)</f>
        <v>0</v>
      </c>
      <c r="K253" s="89">
        <f>E253-J253</f>
        <v>0</v>
      </c>
      <c r="L253" s="89">
        <f>F253-J253</f>
        <v>0</v>
      </c>
    </row>
    <row r="254" spans="2:12" ht="14.25" customHeight="1" hidden="1">
      <c r="B254" s="180"/>
      <c r="C254" s="145"/>
      <c r="D254" s="171" t="s">
        <v>171</v>
      </c>
      <c r="E254" s="85"/>
      <c r="F254" s="268">
        <f>E254</f>
        <v>0</v>
      </c>
      <c r="G254" s="86"/>
      <c r="H254" s="86"/>
      <c r="I254" s="86"/>
      <c r="J254" s="268">
        <f>SUM(G254:I254)</f>
        <v>0</v>
      </c>
      <c r="K254" s="89">
        <f>E254-J254</f>
        <v>0</v>
      </c>
      <c r="L254" s="89">
        <f>F254-J254</f>
        <v>0</v>
      </c>
    </row>
    <row r="255" spans="2:12" ht="14.25" customHeight="1" hidden="1">
      <c r="B255" s="316" t="s">
        <v>406</v>
      </c>
      <c r="C255" s="309"/>
      <c r="D255" s="310" t="s">
        <v>407</v>
      </c>
      <c r="E255" s="300"/>
      <c r="F255" s="300">
        <f>E255</f>
        <v>0</v>
      </c>
      <c r="G255" s="301"/>
      <c r="H255" s="301"/>
      <c r="I255" s="301"/>
      <c r="J255" s="258">
        <f>SUM(G255:I255)</f>
        <v>0</v>
      </c>
      <c r="K255" s="276">
        <f>E255-J255</f>
        <v>0</v>
      </c>
      <c r="L255" s="276">
        <f>F255-J255</f>
        <v>0</v>
      </c>
    </row>
    <row r="256" spans="2:12" ht="26.25" customHeight="1" hidden="1">
      <c r="B256" s="214" t="s">
        <v>344</v>
      </c>
      <c r="C256" s="215"/>
      <c r="D256" s="216" t="s">
        <v>248</v>
      </c>
      <c r="E256" s="217">
        <f>SUM(E257:E260)</f>
        <v>0</v>
      </c>
      <c r="F256" s="217">
        <f>SUM(F257:F260)</f>
        <v>0</v>
      </c>
      <c r="G256" s="218">
        <f>SUM(G257:G260)</f>
        <v>0</v>
      </c>
      <c r="H256" s="218"/>
      <c r="I256" s="218"/>
      <c r="J256" s="218">
        <f>SUM(J257:J260)</f>
        <v>0</v>
      </c>
      <c r="K256" s="217">
        <f>SUM(K257:K260)</f>
        <v>0</v>
      </c>
      <c r="L256" s="254">
        <f>SUM(L257:L260)</f>
        <v>0</v>
      </c>
    </row>
    <row r="257" spans="2:12" ht="14.25" customHeight="1" hidden="1">
      <c r="B257" s="180" t="s">
        <v>177</v>
      </c>
      <c r="C257" s="145"/>
      <c r="D257" s="171" t="s">
        <v>97</v>
      </c>
      <c r="E257" s="85"/>
      <c r="F257" s="268">
        <f>E257</f>
        <v>0</v>
      </c>
      <c r="G257" s="86"/>
      <c r="H257" s="86"/>
      <c r="I257" s="86"/>
      <c r="J257" s="268">
        <f>SUM(G257:I257)</f>
        <v>0</v>
      </c>
      <c r="K257" s="89">
        <f>E257-J257</f>
        <v>0</v>
      </c>
      <c r="L257" s="89">
        <f>F257-J257</f>
        <v>0</v>
      </c>
    </row>
    <row r="258" spans="2:12" ht="14.25" customHeight="1" hidden="1">
      <c r="B258" s="141" t="s">
        <v>178</v>
      </c>
      <c r="C258" s="145"/>
      <c r="D258" s="171" t="s">
        <v>98</v>
      </c>
      <c r="E258" s="85"/>
      <c r="F258" s="268">
        <f>E258</f>
        <v>0</v>
      </c>
      <c r="G258" s="86"/>
      <c r="H258" s="86"/>
      <c r="I258" s="86"/>
      <c r="J258" s="268">
        <f>SUM(G258:I258)</f>
        <v>0</v>
      </c>
      <c r="K258" s="89">
        <f>E258-J258</f>
        <v>0</v>
      </c>
      <c r="L258" s="89">
        <f>F258-J258</f>
        <v>0</v>
      </c>
    </row>
    <row r="259" spans="2:14" ht="14.25" customHeight="1" hidden="1">
      <c r="B259" s="141" t="s">
        <v>183</v>
      </c>
      <c r="C259" s="145"/>
      <c r="D259" s="171" t="s">
        <v>99</v>
      </c>
      <c r="E259" s="85"/>
      <c r="F259" s="268">
        <f>E259</f>
        <v>0</v>
      </c>
      <c r="G259" s="86"/>
      <c r="H259" s="86"/>
      <c r="I259" s="86"/>
      <c r="J259" s="268">
        <f>SUM(G259:I259)</f>
        <v>0</v>
      </c>
      <c r="K259" s="89">
        <f>E259-J259</f>
        <v>0</v>
      </c>
      <c r="L259" s="89">
        <f>F259-J259</f>
        <v>0</v>
      </c>
      <c r="M259" s="248"/>
      <c r="N259" s="211"/>
    </row>
    <row r="260" spans="2:14" ht="25.5" customHeight="1" hidden="1">
      <c r="B260" s="141" t="s">
        <v>187</v>
      </c>
      <c r="C260" s="145"/>
      <c r="D260" s="171" t="s">
        <v>106</v>
      </c>
      <c r="E260" s="85"/>
      <c r="F260" s="268">
        <f>E260</f>
        <v>0</v>
      </c>
      <c r="G260" s="86"/>
      <c r="H260" s="86"/>
      <c r="I260" s="86"/>
      <c r="J260" s="268">
        <f>SUM(G260:I260)</f>
        <v>0</v>
      </c>
      <c r="K260" s="89">
        <f>E260-J260</f>
        <v>0</v>
      </c>
      <c r="L260" s="89">
        <f>F260-J260</f>
        <v>0</v>
      </c>
      <c r="M260" s="248"/>
      <c r="N260" s="211"/>
    </row>
    <row r="261" spans="2:14" ht="14.25" customHeight="1" hidden="1">
      <c r="B261" s="141"/>
      <c r="C261" s="145"/>
      <c r="D261" s="171"/>
      <c r="E261" s="85"/>
      <c r="F261" s="268">
        <f>E261</f>
        <v>0</v>
      </c>
      <c r="G261" s="86"/>
      <c r="H261" s="86"/>
      <c r="I261" s="86"/>
      <c r="J261" s="268">
        <f>SUM(G261:I261)</f>
        <v>0</v>
      </c>
      <c r="K261" s="89"/>
      <c r="L261" s="89"/>
      <c r="M261" s="248"/>
      <c r="N261" s="211"/>
    </row>
    <row r="262" spans="2:14" ht="26.25" customHeight="1" hidden="1">
      <c r="B262" s="299" t="s">
        <v>379</v>
      </c>
      <c r="C262" s="286"/>
      <c r="D262" s="287" t="s">
        <v>402</v>
      </c>
      <c r="E262" s="280">
        <f>SUM(E263:E265)</f>
        <v>0</v>
      </c>
      <c r="F262" s="280">
        <f>SUM(F263:F265)</f>
        <v>0</v>
      </c>
      <c r="G262" s="281">
        <f>SUM(G263:G266)</f>
        <v>0</v>
      </c>
      <c r="H262" s="281"/>
      <c r="I262" s="281"/>
      <c r="J262" s="281">
        <f>SUM(J263:J266)</f>
        <v>0</v>
      </c>
      <c r="K262" s="260">
        <f>SUM(K263:K265)</f>
        <v>0</v>
      </c>
      <c r="L262" s="260">
        <f>SUM(L263:L265)</f>
        <v>0</v>
      </c>
      <c r="M262" s="248"/>
      <c r="N262" s="211"/>
    </row>
    <row r="263" spans="2:14" ht="14.25" customHeight="1" hidden="1">
      <c r="B263" s="141"/>
      <c r="C263" s="145"/>
      <c r="D263" s="171" t="s">
        <v>97</v>
      </c>
      <c r="E263" s="85"/>
      <c r="F263" s="268">
        <f>E263</f>
        <v>0</v>
      </c>
      <c r="G263" s="86"/>
      <c r="H263" s="86"/>
      <c r="I263" s="86"/>
      <c r="J263" s="268">
        <f>SUM(G263:I263)</f>
        <v>0</v>
      </c>
      <c r="K263" s="89">
        <f>E263-J263</f>
        <v>0</v>
      </c>
      <c r="L263" s="89">
        <f>F263-J263</f>
        <v>0</v>
      </c>
      <c r="M263" s="248"/>
      <c r="N263" s="211"/>
    </row>
    <row r="264" spans="2:14" ht="14.25" customHeight="1" hidden="1">
      <c r="B264" s="141"/>
      <c r="C264" s="145"/>
      <c r="D264" s="171" t="s">
        <v>99</v>
      </c>
      <c r="E264" s="85"/>
      <c r="F264" s="268">
        <f>E264</f>
        <v>0</v>
      </c>
      <c r="G264" s="86"/>
      <c r="H264" s="86"/>
      <c r="I264" s="86"/>
      <c r="J264" s="268">
        <f>SUM(G264:I264)</f>
        <v>0</v>
      </c>
      <c r="K264" s="89">
        <f>E264-J264</f>
        <v>0</v>
      </c>
      <c r="L264" s="89">
        <f>F264-J264</f>
        <v>0</v>
      </c>
      <c r="M264" s="248"/>
      <c r="N264" s="211"/>
    </row>
    <row r="265" spans="2:14" ht="14.25" customHeight="1" hidden="1">
      <c r="B265" s="141"/>
      <c r="C265" s="145"/>
      <c r="D265" s="171" t="s">
        <v>171</v>
      </c>
      <c r="E265" s="85"/>
      <c r="F265" s="268">
        <f>E265</f>
        <v>0</v>
      </c>
      <c r="G265" s="86"/>
      <c r="H265" s="86"/>
      <c r="I265" s="86"/>
      <c r="J265" s="268">
        <f>SUM(G265:I265)</f>
        <v>0</v>
      </c>
      <c r="K265" s="89"/>
      <c r="L265" s="89"/>
      <c r="M265" s="248"/>
      <c r="N265" s="211"/>
    </row>
    <row r="266" spans="2:14" ht="14.25" customHeight="1" hidden="1">
      <c r="B266" s="180"/>
      <c r="C266" s="145"/>
      <c r="D266" s="171"/>
      <c r="E266" s="85"/>
      <c r="F266" s="268">
        <f>E266</f>
        <v>0</v>
      </c>
      <c r="G266" s="86"/>
      <c r="H266" s="86"/>
      <c r="I266" s="86"/>
      <c r="J266" s="268">
        <f>SUM(G266:I266)</f>
        <v>0</v>
      </c>
      <c r="K266" s="89"/>
      <c r="L266" s="89"/>
      <c r="M266" s="211"/>
      <c r="N266" s="211"/>
    </row>
    <row r="267" spans="2:14" ht="15" customHeight="1" hidden="1">
      <c r="B267" s="214" t="s">
        <v>284</v>
      </c>
      <c r="C267" s="215"/>
      <c r="D267" s="216" t="s">
        <v>323</v>
      </c>
      <c r="E267" s="223">
        <f>SUM(E268:E269)</f>
        <v>0</v>
      </c>
      <c r="F267" s="223">
        <f>SUM(F268:F269)</f>
        <v>0</v>
      </c>
      <c r="G267" s="252">
        <f>SUM(G268:G269)</f>
        <v>0</v>
      </c>
      <c r="H267" s="223">
        <f>H268+H269</f>
        <v>0</v>
      </c>
      <c r="I267" s="223">
        <f>I268+I269</f>
        <v>0</v>
      </c>
      <c r="J267" s="252">
        <f>SUM(J268:J269)</f>
        <v>0</v>
      </c>
      <c r="K267" s="219">
        <f>E267-J267</f>
        <v>0</v>
      </c>
      <c r="L267" s="219">
        <f>SUM(L268:L269)</f>
        <v>0</v>
      </c>
      <c r="M267" s="248"/>
      <c r="N267" s="211"/>
    </row>
    <row r="268" spans="2:14" ht="25.5" customHeight="1" hidden="1">
      <c r="B268" s="141" t="s">
        <v>186</v>
      </c>
      <c r="C268" s="145"/>
      <c r="D268" s="171" t="s">
        <v>105</v>
      </c>
      <c r="E268" s="173"/>
      <c r="F268" s="268">
        <f>E268</f>
        <v>0</v>
      </c>
      <c r="G268" s="173"/>
      <c r="H268" s="173"/>
      <c r="I268" s="174"/>
      <c r="J268" s="268">
        <f>SUM(G268:I268)</f>
        <v>0</v>
      </c>
      <c r="K268" s="89">
        <f>E268-J268</f>
        <v>0</v>
      </c>
      <c r="L268" s="89">
        <f>F268-J268</f>
        <v>0</v>
      </c>
      <c r="M268" s="211"/>
      <c r="N268" s="211"/>
    </row>
    <row r="269" spans="2:14" ht="25.5" customHeight="1" hidden="1">
      <c r="B269" s="141" t="s">
        <v>188</v>
      </c>
      <c r="C269" s="145"/>
      <c r="D269" s="171" t="s">
        <v>109</v>
      </c>
      <c r="E269" s="173"/>
      <c r="F269" s="268">
        <f>E269</f>
        <v>0</v>
      </c>
      <c r="G269" s="251">
        <f>'[1]ЯНВАРЬ'!$T$136</f>
        <v>0</v>
      </c>
      <c r="H269" s="173"/>
      <c r="I269" s="174"/>
      <c r="J269" s="268">
        <f>SUM(G269:I269)</f>
        <v>0</v>
      </c>
      <c r="K269" s="89">
        <f>E269-J269</f>
        <v>0</v>
      </c>
      <c r="L269" s="89">
        <f>F269-J269</f>
        <v>0</v>
      </c>
      <c r="M269" s="211"/>
      <c r="N269" s="211"/>
    </row>
    <row r="270" spans="2:14" ht="25.5" customHeight="1" hidden="1">
      <c r="B270" s="180" t="s">
        <v>247</v>
      </c>
      <c r="C270" s="145"/>
      <c r="D270" s="171" t="s">
        <v>171</v>
      </c>
      <c r="E270" s="85"/>
      <c r="F270" s="268">
        <f>E270</f>
        <v>0</v>
      </c>
      <c r="G270" s="86">
        <f>'[1]ЯНВАРЬ'!$V$136</f>
        <v>0</v>
      </c>
      <c r="H270" s="86"/>
      <c r="I270" s="86"/>
      <c r="J270" s="268">
        <f>SUM(G270:I270)</f>
        <v>0</v>
      </c>
      <c r="K270" s="89"/>
      <c r="L270" s="89"/>
      <c r="M270" s="211"/>
      <c r="N270" s="211"/>
    </row>
    <row r="271" spans="2:14" ht="14.25" customHeight="1" hidden="1">
      <c r="B271" s="180"/>
      <c r="C271" s="145"/>
      <c r="D271" s="171"/>
      <c r="E271" s="85"/>
      <c r="F271" s="268">
        <f>E271</f>
        <v>0</v>
      </c>
      <c r="G271" s="86"/>
      <c r="H271" s="86"/>
      <c r="I271" s="86"/>
      <c r="J271" s="268">
        <f>SUM(G271:I271)</f>
        <v>0</v>
      </c>
      <c r="K271" s="89"/>
      <c r="L271" s="89"/>
      <c r="M271" s="211"/>
      <c r="N271" s="211"/>
    </row>
    <row r="272" spans="2:14" ht="15">
      <c r="B272" s="214" t="s">
        <v>295</v>
      </c>
      <c r="C272" s="215"/>
      <c r="D272" s="216" t="s">
        <v>356</v>
      </c>
      <c r="E272" s="217">
        <f>SUM(E273:E286)</f>
        <v>4109500</v>
      </c>
      <c r="F272" s="217">
        <f>SUM(F273:F286)</f>
        <v>4109500</v>
      </c>
      <c r="G272" s="218">
        <f>SUM(G273:G286)</f>
        <v>2666868.46</v>
      </c>
      <c r="H272" s="218"/>
      <c r="I272" s="218"/>
      <c r="J272" s="218">
        <f>SUM(J273:J286)</f>
        <v>2666868.46</v>
      </c>
      <c r="K272" s="219">
        <f>SUM(K273:K286)</f>
        <v>1442631.5400000003</v>
      </c>
      <c r="L272" s="219">
        <f>SUM(L273:L286)</f>
        <v>1442631.5400000003</v>
      </c>
      <c r="M272" s="248"/>
      <c r="N272" s="248"/>
    </row>
    <row r="273" spans="2:14" ht="14.25">
      <c r="B273" s="180" t="s">
        <v>177</v>
      </c>
      <c r="C273" s="146"/>
      <c r="D273" s="171" t="s">
        <v>97</v>
      </c>
      <c r="E273" s="85">
        <f>337000+10100</f>
        <v>347100</v>
      </c>
      <c r="F273" s="268">
        <f>E273</f>
        <v>347100</v>
      </c>
      <c r="G273" s="85">
        <f>27000+16900+18800+20300+25100+70600+14000+38500</f>
        <v>231200</v>
      </c>
      <c r="H273" s="86"/>
      <c r="I273" s="86"/>
      <c r="J273" s="268">
        <f aca="true" t="shared" si="21" ref="J273:J287">SUM(G273:I273)</f>
        <v>231200</v>
      </c>
      <c r="K273" s="89">
        <f aca="true" t="shared" si="22" ref="K273:K286">E273-J273</f>
        <v>115900</v>
      </c>
      <c r="L273" s="89">
        <f aca="true" t="shared" si="23" ref="L273:L286">F273-J273</f>
        <v>115900</v>
      </c>
      <c r="M273" s="211"/>
      <c r="N273" s="211"/>
    </row>
    <row r="274" spans="2:14" ht="14.25">
      <c r="B274" s="141" t="s">
        <v>178</v>
      </c>
      <c r="C274" s="145">
        <v>227</v>
      </c>
      <c r="D274" s="162" t="s">
        <v>98</v>
      </c>
      <c r="E274" s="85">
        <v>26000</v>
      </c>
      <c r="F274" s="268">
        <f aca="true" t="shared" si="24" ref="F274:F287">E274</f>
        <v>26000</v>
      </c>
      <c r="G274" s="85">
        <f>2300+4500+7740+2300+8550</f>
        <v>25390</v>
      </c>
      <c r="H274" s="86"/>
      <c r="I274" s="86"/>
      <c r="J274" s="268">
        <f t="shared" si="21"/>
        <v>25390</v>
      </c>
      <c r="K274" s="89">
        <f t="shared" si="22"/>
        <v>610</v>
      </c>
      <c r="L274" s="89">
        <f t="shared" si="23"/>
        <v>610</v>
      </c>
      <c r="M274" s="211"/>
      <c r="N274" s="211"/>
    </row>
    <row r="275" spans="2:12" ht="14.25">
      <c r="B275" s="141" t="s">
        <v>183</v>
      </c>
      <c r="C275" s="145">
        <v>228</v>
      </c>
      <c r="D275" s="162" t="s">
        <v>99</v>
      </c>
      <c r="E275" s="85">
        <f>115000+3400</f>
        <v>118400</v>
      </c>
      <c r="F275" s="268">
        <f t="shared" si="24"/>
        <v>118400</v>
      </c>
      <c r="G275" s="86">
        <f>7100+7600+9100+8400+8300+9400+19200</f>
        <v>69100</v>
      </c>
      <c r="H275" s="86"/>
      <c r="I275" s="86"/>
      <c r="J275" s="268">
        <f t="shared" si="21"/>
        <v>69100</v>
      </c>
      <c r="K275" s="89">
        <f t="shared" si="22"/>
        <v>49300</v>
      </c>
      <c r="L275" s="89">
        <f t="shared" si="23"/>
        <v>49300</v>
      </c>
    </row>
    <row r="276" spans="2:12" ht="14.25">
      <c r="B276" s="141" t="s">
        <v>184</v>
      </c>
      <c r="C276" s="145">
        <v>229</v>
      </c>
      <c r="D276" s="162" t="s">
        <v>100</v>
      </c>
      <c r="E276" s="85">
        <v>16000</v>
      </c>
      <c r="F276" s="268">
        <f t="shared" si="24"/>
        <v>16000</v>
      </c>
      <c r="G276" s="85">
        <f>5447+700+1263.8+3339.12+3299.28+1911.6</f>
        <v>15960.800000000001</v>
      </c>
      <c r="H276" s="86"/>
      <c r="I276" s="86"/>
      <c r="J276" s="268">
        <f t="shared" si="21"/>
        <v>15960.800000000001</v>
      </c>
      <c r="K276" s="89">
        <f t="shared" si="22"/>
        <v>39.19999999999891</v>
      </c>
      <c r="L276" s="89">
        <f t="shared" si="23"/>
        <v>39.19999999999891</v>
      </c>
    </row>
    <row r="277" spans="2:12" ht="14.25">
      <c r="B277" s="141" t="s">
        <v>179</v>
      </c>
      <c r="C277" s="145">
        <v>230</v>
      </c>
      <c r="D277" s="162" t="s">
        <v>101</v>
      </c>
      <c r="E277" s="85">
        <v>45000</v>
      </c>
      <c r="F277" s="268">
        <f t="shared" si="24"/>
        <v>45000</v>
      </c>
      <c r="G277" s="85">
        <f>1000+6480+18000</f>
        <v>25480</v>
      </c>
      <c r="H277" s="86"/>
      <c r="I277" s="86"/>
      <c r="J277" s="268">
        <f t="shared" si="21"/>
        <v>25480</v>
      </c>
      <c r="K277" s="89">
        <f t="shared" si="22"/>
        <v>19520</v>
      </c>
      <c r="L277" s="89">
        <f t="shared" si="23"/>
        <v>19520</v>
      </c>
    </row>
    <row r="278" spans="2:12" ht="14.25">
      <c r="B278" s="141" t="s">
        <v>180</v>
      </c>
      <c r="C278" s="145">
        <v>231</v>
      </c>
      <c r="D278" s="162" t="s">
        <v>102</v>
      </c>
      <c r="E278" s="85">
        <v>2879000</v>
      </c>
      <c r="F278" s="268">
        <f t="shared" si="24"/>
        <v>2879000</v>
      </c>
      <c r="G278" s="85">
        <f>28485.89+1054917.41+480809.16+25609.78+30915.33+20840+18229+14470.99</f>
        <v>1674277.5599999998</v>
      </c>
      <c r="H278" s="86"/>
      <c r="I278" s="86"/>
      <c r="J278" s="268">
        <f t="shared" si="21"/>
        <v>1674277.5599999998</v>
      </c>
      <c r="K278" s="89">
        <f t="shared" si="22"/>
        <v>1204722.4400000002</v>
      </c>
      <c r="L278" s="89">
        <f t="shared" si="23"/>
        <v>1204722.4400000002</v>
      </c>
    </row>
    <row r="279" spans="2:12" ht="14.25">
      <c r="B279" s="141" t="s">
        <v>185</v>
      </c>
      <c r="C279" s="145">
        <v>232</v>
      </c>
      <c r="D279" s="162" t="s">
        <v>103</v>
      </c>
      <c r="E279" s="85"/>
      <c r="F279" s="268">
        <f t="shared" si="24"/>
        <v>0</v>
      </c>
      <c r="G279" s="85">
        <f>100000+113207.7</f>
        <v>213207.7</v>
      </c>
      <c r="H279" s="86"/>
      <c r="I279" s="86"/>
      <c r="J279" s="268">
        <f t="shared" si="21"/>
        <v>213207.7</v>
      </c>
      <c r="K279" s="89">
        <f t="shared" si="22"/>
        <v>-213207.7</v>
      </c>
      <c r="L279" s="89">
        <f t="shared" si="23"/>
        <v>-213207.7</v>
      </c>
    </row>
    <row r="280" spans="2:12" ht="25.5">
      <c r="B280" s="141" t="s">
        <v>186</v>
      </c>
      <c r="C280" s="145">
        <v>233</v>
      </c>
      <c r="D280" s="162" t="s">
        <v>104</v>
      </c>
      <c r="E280" s="85">
        <v>50000</v>
      </c>
      <c r="F280" s="268">
        <f t="shared" si="24"/>
        <v>50000</v>
      </c>
      <c r="G280" s="85">
        <f>14987+10000+5000+61191+3300</f>
        <v>94478</v>
      </c>
      <c r="H280" s="86"/>
      <c r="I280" s="86"/>
      <c r="J280" s="268">
        <f t="shared" si="21"/>
        <v>94478</v>
      </c>
      <c r="K280" s="89">
        <f t="shared" si="22"/>
        <v>-44478</v>
      </c>
      <c r="L280" s="89">
        <f t="shared" si="23"/>
        <v>-44478</v>
      </c>
    </row>
    <row r="281" spans="2:12" ht="14.25">
      <c r="B281" s="141" t="s">
        <v>181</v>
      </c>
      <c r="C281" s="145">
        <v>234</v>
      </c>
      <c r="D281" s="162" t="s">
        <v>105</v>
      </c>
      <c r="E281" s="85">
        <v>20000</v>
      </c>
      <c r="F281" s="268">
        <f t="shared" si="24"/>
        <v>20000</v>
      </c>
      <c r="G281" s="85">
        <f>2237.63+2500+6000</f>
        <v>10737.630000000001</v>
      </c>
      <c r="H281" s="86"/>
      <c r="I281" s="86"/>
      <c r="J281" s="268">
        <f t="shared" si="21"/>
        <v>10737.630000000001</v>
      </c>
      <c r="K281" s="89">
        <f t="shared" si="22"/>
        <v>9262.369999999999</v>
      </c>
      <c r="L281" s="89">
        <f t="shared" si="23"/>
        <v>9262.369999999999</v>
      </c>
    </row>
    <row r="282" spans="2:12" ht="25.5">
      <c r="B282" s="141" t="s">
        <v>187</v>
      </c>
      <c r="C282" s="145">
        <v>235</v>
      </c>
      <c r="D282" s="162" t="s">
        <v>106</v>
      </c>
      <c r="E282" s="85"/>
      <c r="F282" s="268">
        <f t="shared" si="24"/>
        <v>0</v>
      </c>
      <c r="G282" s="85"/>
      <c r="H282" s="86"/>
      <c r="I282" s="86"/>
      <c r="J282" s="268">
        <f t="shared" si="21"/>
        <v>0</v>
      </c>
      <c r="K282" s="89">
        <f t="shared" si="22"/>
        <v>0</v>
      </c>
      <c r="L282" s="89">
        <f t="shared" si="23"/>
        <v>0</v>
      </c>
    </row>
    <row r="283" spans="2:12" ht="14.25">
      <c r="B283" s="141"/>
      <c r="C283" s="145">
        <v>236</v>
      </c>
      <c r="D283" s="162" t="s">
        <v>107</v>
      </c>
      <c r="E283" s="85"/>
      <c r="F283" s="268">
        <f t="shared" si="24"/>
        <v>0</v>
      </c>
      <c r="G283" s="86"/>
      <c r="H283" s="86"/>
      <c r="I283" s="86"/>
      <c r="J283" s="268">
        <f t="shared" si="21"/>
        <v>0</v>
      </c>
      <c r="K283" s="89">
        <f t="shared" si="22"/>
        <v>0</v>
      </c>
      <c r="L283" s="89">
        <f t="shared" si="23"/>
        <v>0</v>
      </c>
    </row>
    <row r="284" spans="2:12" ht="14.25">
      <c r="B284" s="141" t="s">
        <v>182</v>
      </c>
      <c r="C284" s="145">
        <v>237</v>
      </c>
      <c r="D284" s="162" t="s">
        <v>108</v>
      </c>
      <c r="E284" s="85">
        <v>20000</v>
      </c>
      <c r="F284" s="268">
        <f t="shared" si="24"/>
        <v>20000</v>
      </c>
      <c r="G284" s="86">
        <f>300+11665+27307+10040+449.12+69.4+10042</f>
        <v>59872.520000000004</v>
      </c>
      <c r="H284" s="86"/>
      <c r="I284" s="86"/>
      <c r="J284" s="268">
        <f t="shared" si="21"/>
        <v>59872.520000000004</v>
      </c>
      <c r="K284" s="89">
        <f t="shared" si="22"/>
        <v>-39872.520000000004</v>
      </c>
      <c r="L284" s="89">
        <f t="shared" si="23"/>
        <v>-39872.520000000004</v>
      </c>
    </row>
    <row r="285" spans="2:12" ht="25.5">
      <c r="B285" s="141" t="s">
        <v>188</v>
      </c>
      <c r="C285" s="145"/>
      <c r="D285" s="171" t="s">
        <v>109</v>
      </c>
      <c r="E285" s="85"/>
      <c r="F285" s="268">
        <f t="shared" si="24"/>
        <v>0</v>
      </c>
      <c r="G285" s="85">
        <f>15000+10000</f>
        <v>25000</v>
      </c>
      <c r="H285" s="86"/>
      <c r="I285" s="86"/>
      <c r="J285" s="268">
        <f t="shared" si="21"/>
        <v>25000</v>
      </c>
      <c r="K285" s="89">
        <f t="shared" si="22"/>
        <v>-25000</v>
      </c>
      <c r="L285" s="89">
        <f t="shared" si="23"/>
        <v>-25000</v>
      </c>
    </row>
    <row r="286" spans="2:12" ht="25.5">
      <c r="B286" s="141" t="s">
        <v>189</v>
      </c>
      <c r="C286" s="145"/>
      <c r="D286" s="171" t="s">
        <v>171</v>
      </c>
      <c r="E286" s="85">
        <v>588000</v>
      </c>
      <c r="F286" s="268">
        <f t="shared" si="24"/>
        <v>588000</v>
      </c>
      <c r="G286" s="85">
        <f>2500+7350+41974.25+25000+15940+129400</f>
        <v>222164.25</v>
      </c>
      <c r="H286" s="86"/>
      <c r="I286" s="86"/>
      <c r="J286" s="268">
        <f t="shared" si="21"/>
        <v>222164.25</v>
      </c>
      <c r="K286" s="89">
        <f t="shared" si="22"/>
        <v>365835.75</v>
      </c>
      <c r="L286" s="89">
        <f t="shared" si="23"/>
        <v>365835.75</v>
      </c>
    </row>
    <row r="287" spans="2:12" ht="14.25">
      <c r="B287" s="141"/>
      <c r="C287" s="145"/>
      <c r="D287" s="171"/>
      <c r="E287" s="85"/>
      <c r="F287" s="268">
        <f t="shared" si="24"/>
        <v>0</v>
      </c>
      <c r="G287" s="85"/>
      <c r="H287" s="86"/>
      <c r="I287" s="86"/>
      <c r="J287" s="268">
        <f t="shared" si="21"/>
        <v>0</v>
      </c>
      <c r="K287" s="89"/>
      <c r="L287" s="89"/>
    </row>
    <row r="288" spans="2:12" ht="15">
      <c r="B288" s="214" t="s">
        <v>339</v>
      </c>
      <c r="C288" s="215"/>
      <c r="D288" s="216" t="s">
        <v>357</v>
      </c>
      <c r="E288" s="217">
        <f>SUM(E289:E302)</f>
        <v>278000</v>
      </c>
      <c r="F288" s="217">
        <f>SUM(F289:F302)</f>
        <v>278000</v>
      </c>
      <c r="G288" s="218">
        <f>SUM(G289:G302)</f>
        <v>77004.88</v>
      </c>
      <c r="H288" s="218"/>
      <c r="I288" s="218"/>
      <c r="J288" s="218">
        <f>SUM(J289:J302)</f>
        <v>77004.88</v>
      </c>
      <c r="K288" s="219">
        <f>SUM(K289:K302)</f>
        <v>200995.12</v>
      </c>
      <c r="L288" s="219">
        <f>SUM(L289:L302)</f>
        <v>200995.12</v>
      </c>
    </row>
    <row r="289" spans="2:12" ht="14.25">
      <c r="B289" s="180" t="s">
        <v>177</v>
      </c>
      <c r="C289" s="146"/>
      <c r="D289" s="171" t="s">
        <v>97</v>
      </c>
      <c r="E289" s="85">
        <v>21000</v>
      </c>
      <c r="F289" s="268">
        <f>E289</f>
        <v>21000</v>
      </c>
      <c r="G289" s="85">
        <f>15543+3544+6204</f>
        <v>25291</v>
      </c>
      <c r="H289" s="86"/>
      <c r="I289" s="86"/>
      <c r="J289" s="268">
        <f aca="true" t="shared" si="25" ref="J289:J303">SUM(G289:I289)</f>
        <v>25291</v>
      </c>
      <c r="K289" s="89">
        <f aca="true" t="shared" si="26" ref="K289:K305">E289-J289</f>
        <v>-4291</v>
      </c>
      <c r="L289" s="89">
        <f aca="true" t="shared" si="27" ref="L289:L305">F289-J289</f>
        <v>-4291</v>
      </c>
    </row>
    <row r="290" spans="2:12" ht="14.25">
      <c r="B290" s="141" t="s">
        <v>178</v>
      </c>
      <c r="C290" s="145">
        <v>227</v>
      </c>
      <c r="D290" s="162" t="s">
        <v>98</v>
      </c>
      <c r="E290" s="85"/>
      <c r="F290" s="268">
        <f aca="true" t="shared" si="28" ref="F290:F303">E290</f>
        <v>0</v>
      </c>
      <c r="G290" s="85"/>
      <c r="H290" s="86"/>
      <c r="I290" s="86"/>
      <c r="J290" s="268">
        <f t="shared" si="25"/>
        <v>0</v>
      </c>
      <c r="K290" s="89">
        <f t="shared" si="26"/>
        <v>0</v>
      </c>
      <c r="L290" s="89">
        <f t="shared" si="27"/>
        <v>0</v>
      </c>
    </row>
    <row r="291" spans="2:12" ht="14.25">
      <c r="B291" s="141" t="s">
        <v>183</v>
      </c>
      <c r="C291" s="145">
        <v>228</v>
      </c>
      <c r="D291" s="162" t="s">
        <v>99</v>
      </c>
      <c r="E291" s="85">
        <v>7000</v>
      </c>
      <c r="F291" s="268">
        <f t="shared" si="28"/>
        <v>7000</v>
      </c>
      <c r="G291" s="86">
        <f>4072+929-2400+1625</f>
        <v>4226</v>
      </c>
      <c r="H291" s="86"/>
      <c r="I291" s="86"/>
      <c r="J291" s="268">
        <f t="shared" si="25"/>
        <v>4226</v>
      </c>
      <c r="K291" s="89">
        <f t="shared" si="26"/>
        <v>2774</v>
      </c>
      <c r="L291" s="89">
        <f t="shared" si="27"/>
        <v>2774</v>
      </c>
    </row>
    <row r="292" spans="2:12" ht="14.25">
      <c r="B292" s="141" t="s">
        <v>184</v>
      </c>
      <c r="C292" s="145">
        <v>229</v>
      </c>
      <c r="D292" s="162" t="s">
        <v>100</v>
      </c>
      <c r="E292" s="85"/>
      <c r="F292" s="268">
        <f t="shared" si="28"/>
        <v>0</v>
      </c>
      <c r="G292" s="85"/>
      <c r="H292" s="86"/>
      <c r="I292" s="86"/>
      <c r="J292" s="268">
        <f t="shared" si="25"/>
        <v>0</v>
      </c>
      <c r="K292" s="89">
        <f t="shared" si="26"/>
        <v>0</v>
      </c>
      <c r="L292" s="89">
        <f t="shared" si="27"/>
        <v>0</v>
      </c>
    </row>
    <row r="293" spans="2:12" ht="14.25">
      <c r="B293" s="141" t="s">
        <v>179</v>
      </c>
      <c r="C293" s="145">
        <v>230</v>
      </c>
      <c r="D293" s="162" t="s">
        <v>101</v>
      </c>
      <c r="E293" s="85"/>
      <c r="F293" s="268">
        <f t="shared" si="28"/>
        <v>0</v>
      </c>
      <c r="G293" s="85"/>
      <c r="H293" s="86"/>
      <c r="I293" s="86"/>
      <c r="J293" s="268">
        <f t="shared" si="25"/>
        <v>0</v>
      </c>
      <c r="K293" s="89">
        <f t="shared" si="26"/>
        <v>0</v>
      </c>
      <c r="L293" s="89">
        <f t="shared" si="27"/>
        <v>0</v>
      </c>
    </row>
    <row r="294" spans="2:12" ht="14.25">
      <c r="B294" s="141" t="s">
        <v>180</v>
      </c>
      <c r="C294" s="145">
        <v>231</v>
      </c>
      <c r="D294" s="162" t="s">
        <v>102</v>
      </c>
      <c r="E294" s="85"/>
      <c r="F294" s="268">
        <f t="shared" si="28"/>
        <v>0</v>
      </c>
      <c r="G294" s="85"/>
      <c r="H294" s="86"/>
      <c r="I294" s="86"/>
      <c r="J294" s="268">
        <f t="shared" si="25"/>
        <v>0</v>
      </c>
      <c r="K294" s="89">
        <f t="shared" si="26"/>
        <v>0</v>
      </c>
      <c r="L294" s="89">
        <f t="shared" si="27"/>
        <v>0</v>
      </c>
    </row>
    <row r="295" spans="2:12" ht="14.25">
      <c r="B295" s="141" t="s">
        <v>185</v>
      </c>
      <c r="C295" s="145">
        <v>232</v>
      </c>
      <c r="D295" s="162" t="s">
        <v>103</v>
      </c>
      <c r="E295" s="85"/>
      <c r="F295" s="268">
        <f t="shared" si="28"/>
        <v>0</v>
      </c>
      <c r="G295" s="85"/>
      <c r="H295" s="86"/>
      <c r="I295" s="86"/>
      <c r="J295" s="268">
        <f t="shared" si="25"/>
        <v>0</v>
      </c>
      <c r="K295" s="89">
        <f t="shared" si="26"/>
        <v>0</v>
      </c>
      <c r="L295" s="89">
        <f t="shared" si="27"/>
        <v>0</v>
      </c>
    </row>
    <row r="296" spans="2:12" ht="25.5">
      <c r="B296" s="141" t="s">
        <v>186</v>
      </c>
      <c r="C296" s="145">
        <v>233</v>
      </c>
      <c r="D296" s="162" t="s">
        <v>104</v>
      </c>
      <c r="E296" s="85"/>
      <c r="F296" s="268">
        <f t="shared" si="28"/>
        <v>0</v>
      </c>
      <c r="G296" s="85"/>
      <c r="H296" s="86"/>
      <c r="I296" s="86"/>
      <c r="J296" s="268">
        <f t="shared" si="25"/>
        <v>0</v>
      </c>
      <c r="K296" s="89">
        <f t="shared" si="26"/>
        <v>0</v>
      </c>
      <c r="L296" s="89">
        <f t="shared" si="27"/>
        <v>0</v>
      </c>
    </row>
    <row r="297" spans="2:12" ht="14.25">
      <c r="B297" s="141" t="s">
        <v>181</v>
      </c>
      <c r="C297" s="145">
        <v>234</v>
      </c>
      <c r="D297" s="162" t="s">
        <v>105</v>
      </c>
      <c r="E297" s="85">
        <v>7000</v>
      </c>
      <c r="F297" s="268">
        <f t="shared" si="28"/>
        <v>7000</v>
      </c>
      <c r="G297" s="85"/>
      <c r="H297" s="86"/>
      <c r="I297" s="86"/>
      <c r="J297" s="268">
        <f t="shared" si="25"/>
        <v>0</v>
      </c>
      <c r="K297" s="89">
        <f t="shared" si="26"/>
        <v>7000</v>
      </c>
      <c r="L297" s="89">
        <f t="shared" si="27"/>
        <v>7000</v>
      </c>
    </row>
    <row r="298" spans="2:12" ht="25.5">
      <c r="B298" s="141" t="s">
        <v>187</v>
      </c>
      <c r="C298" s="145">
        <v>235</v>
      </c>
      <c r="D298" s="162" t="s">
        <v>106</v>
      </c>
      <c r="E298" s="85"/>
      <c r="F298" s="268">
        <f t="shared" si="28"/>
        <v>0</v>
      </c>
      <c r="G298" s="85"/>
      <c r="H298" s="86"/>
      <c r="I298" s="86"/>
      <c r="J298" s="268">
        <f t="shared" si="25"/>
        <v>0</v>
      </c>
      <c r="K298" s="89">
        <f t="shared" si="26"/>
        <v>0</v>
      </c>
      <c r="L298" s="89">
        <f t="shared" si="27"/>
        <v>0</v>
      </c>
    </row>
    <row r="299" spans="2:12" ht="14.25">
      <c r="B299" s="141"/>
      <c r="C299" s="145">
        <v>236</v>
      </c>
      <c r="D299" s="162" t="s">
        <v>107</v>
      </c>
      <c r="E299" s="85"/>
      <c r="F299" s="268">
        <f t="shared" si="28"/>
        <v>0</v>
      </c>
      <c r="G299" s="86"/>
      <c r="H299" s="86"/>
      <c r="I299" s="86"/>
      <c r="J299" s="268">
        <f t="shared" si="25"/>
        <v>0</v>
      </c>
      <c r="K299" s="89">
        <f t="shared" si="26"/>
        <v>0</v>
      </c>
      <c r="L299" s="89">
        <f t="shared" si="27"/>
        <v>0</v>
      </c>
    </row>
    <row r="300" spans="2:12" ht="14.25">
      <c r="B300" s="141" t="s">
        <v>182</v>
      </c>
      <c r="C300" s="145">
        <v>237</v>
      </c>
      <c r="D300" s="162" t="s">
        <v>108</v>
      </c>
      <c r="E300" s="85">
        <v>3000</v>
      </c>
      <c r="F300" s="268">
        <f t="shared" si="28"/>
        <v>3000</v>
      </c>
      <c r="G300" s="86">
        <v>2400</v>
      </c>
      <c r="H300" s="86"/>
      <c r="I300" s="86"/>
      <c r="J300" s="268">
        <f t="shared" si="25"/>
        <v>2400</v>
      </c>
      <c r="K300" s="89">
        <f t="shared" si="26"/>
        <v>600</v>
      </c>
      <c r="L300" s="89">
        <f t="shared" si="27"/>
        <v>600</v>
      </c>
    </row>
    <row r="301" spans="2:12" ht="25.5">
      <c r="B301" s="141" t="s">
        <v>188</v>
      </c>
      <c r="C301" s="145"/>
      <c r="D301" s="171" t="s">
        <v>109</v>
      </c>
      <c r="E301" s="85"/>
      <c r="F301" s="268">
        <f t="shared" si="28"/>
        <v>0</v>
      </c>
      <c r="G301" s="85"/>
      <c r="H301" s="86"/>
      <c r="I301" s="86"/>
      <c r="J301" s="268">
        <f t="shared" si="25"/>
        <v>0</v>
      </c>
      <c r="K301" s="89">
        <f t="shared" si="26"/>
        <v>0</v>
      </c>
      <c r="L301" s="89">
        <f t="shared" si="27"/>
        <v>0</v>
      </c>
    </row>
    <row r="302" spans="2:12" ht="25.5">
      <c r="B302" s="141" t="s">
        <v>189</v>
      </c>
      <c r="C302" s="145"/>
      <c r="D302" s="171" t="s">
        <v>171</v>
      </c>
      <c r="E302" s="85">
        <v>240000</v>
      </c>
      <c r="F302" s="268">
        <f t="shared" si="28"/>
        <v>240000</v>
      </c>
      <c r="G302" s="85">
        <f>18520+7160+7062+12345.88</f>
        <v>45087.88</v>
      </c>
      <c r="H302" s="86"/>
      <c r="I302" s="86"/>
      <c r="J302" s="268">
        <f t="shared" si="25"/>
        <v>45087.88</v>
      </c>
      <c r="K302" s="89">
        <f t="shared" si="26"/>
        <v>194912.12</v>
      </c>
      <c r="L302" s="89">
        <f t="shared" si="27"/>
        <v>194912.12</v>
      </c>
    </row>
    <row r="303" spans="2:12" ht="14.25">
      <c r="B303" s="141"/>
      <c r="C303" s="145"/>
      <c r="D303" s="171"/>
      <c r="E303" s="85"/>
      <c r="F303" s="268">
        <f t="shared" si="28"/>
        <v>0</v>
      </c>
      <c r="G303" s="85"/>
      <c r="H303" s="86"/>
      <c r="I303" s="86"/>
      <c r="J303" s="268">
        <f t="shared" si="25"/>
        <v>0</v>
      </c>
      <c r="K303" s="89"/>
      <c r="L303" s="89"/>
    </row>
    <row r="304" spans="2:12" ht="15" hidden="1">
      <c r="B304" s="303" t="s">
        <v>370</v>
      </c>
      <c r="C304" s="286"/>
      <c r="D304" s="287" t="s">
        <v>352</v>
      </c>
      <c r="E304" s="280"/>
      <c r="F304" s="280"/>
      <c r="G304" s="280">
        <f>'[1]ЯНВАРЬ'!$M$145</f>
        <v>0</v>
      </c>
      <c r="H304" s="281"/>
      <c r="I304" s="281"/>
      <c r="J304" s="280">
        <f>'[1]ЯНВАРЬ'!$M$145</f>
        <v>0</v>
      </c>
      <c r="K304" s="282">
        <f t="shared" si="26"/>
        <v>0</v>
      </c>
      <c r="L304" s="282">
        <f t="shared" si="27"/>
        <v>0</v>
      </c>
    </row>
    <row r="305" spans="2:13" ht="15" hidden="1">
      <c r="B305" s="303" t="s">
        <v>371</v>
      </c>
      <c r="C305" s="286"/>
      <c r="D305" s="287" t="s">
        <v>353</v>
      </c>
      <c r="E305" s="280"/>
      <c r="F305" s="280"/>
      <c r="G305" s="280"/>
      <c r="H305" s="281"/>
      <c r="I305" s="281"/>
      <c r="J305" s="280"/>
      <c r="K305" s="260">
        <f t="shared" si="26"/>
        <v>0</v>
      </c>
      <c r="L305" s="260">
        <f t="shared" si="27"/>
        <v>0</v>
      </c>
      <c r="M305" s="273"/>
    </row>
    <row r="306" spans="2:12" ht="14.25" hidden="1">
      <c r="B306" s="265"/>
      <c r="C306" s="266"/>
      <c r="D306" s="267"/>
      <c r="E306" s="268"/>
      <c r="F306" s="268"/>
      <c r="G306" s="269"/>
      <c r="H306" s="270"/>
      <c r="I306" s="270"/>
      <c r="J306" s="269"/>
      <c r="K306" s="271"/>
      <c r="L306" s="271"/>
    </row>
    <row r="307" spans="2:12" ht="15" hidden="1">
      <c r="B307" s="299" t="s">
        <v>354</v>
      </c>
      <c r="C307" s="286"/>
      <c r="D307" s="287" t="s">
        <v>373</v>
      </c>
      <c r="E307" s="280">
        <f>SUM(E308:E315)</f>
        <v>0</v>
      </c>
      <c r="F307" s="280">
        <f>SUM(F308:F315)</f>
        <v>0</v>
      </c>
      <c r="G307" s="283">
        <f>SUM(G308:G316)</f>
        <v>0</v>
      </c>
      <c r="H307" s="281"/>
      <c r="I307" s="281"/>
      <c r="J307" s="283">
        <f>SUM(J308:J316)</f>
        <v>0</v>
      </c>
      <c r="K307" s="282">
        <f>SUM(K308:K314)</f>
        <v>0</v>
      </c>
      <c r="L307" s="282">
        <f>SUM(L308:L314)</f>
        <v>0</v>
      </c>
    </row>
    <row r="308" spans="2:12" ht="14.25" hidden="1">
      <c r="B308" s="141" t="s">
        <v>178</v>
      </c>
      <c r="C308" s="266"/>
      <c r="D308" s="267" t="s">
        <v>98</v>
      </c>
      <c r="E308" s="268"/>
      <c r="F308" s="268"/>
      <c r="G308" s="269"/>
      <c r="H308" s="270"/>
      <c r="I308" s="270"/>
      <c r="J308" s="269"/>
      <c r="K308" s="89">
        <f aca="true" t="shared" si="29" ref="K308:K314">E308-J308</f>
        <v>0</v>
      </c>
      <c r="L308" s="89">
        <f aca="true" t="shared" si="30" ref="L308:L314">F308-J308</f>
        <v>0</v>
      </c>
    </row>
    <row r="309" spans="2:12" ht="14.25" hidden="1">
      <c r="B309" s="180" t="s">
        <v>200</v>
      </c>
      <c r="C309" s="266"/>
      <c r="D309" s="267" t="s">
        <v>99</v>
      </c>
      <c r="E309" s="268"/>
      <c r="F309" s="268"/>
      <c r="G309" s="269"/>
      <c r="H309" s="270"/>
      <c r="I309" s="270"/>
      <c r="J309" s="269"/>
      <c r="K309" s="89"/>
      <c r="L309" s="89"/>
    </row>
    <row r="310" spans="2:12" ht="14.25" hidden="1">
      <c r="B310" s="180" t="s">
        <v>179</v>
      </c>
      <c r="C310" s="266"/>
      <c r="D310" s="267" t="s">
        <v>101</v>
      </c>
      <c r="E310" s="268"/>
      <c r="F310" s="268"/>
      <c r="G310" s="269"/>
      <c r="H310" s="270"/>
      <c r="I310" s="270"/>
      <c r="J310" s="269"/>
      <c r="K310" s="89">
        <f t="shared" si="29"/>
        <v>0</v>
      </c>
      <c r="L310" s="89">
        <f t="shared" si="30"/>
        <v>0</v>
      </c>
    </row>
    <row r="311" spans="2:12" ht="14.25" hidden="1">
      <c r="B311" s="141" t="s">
        <v>180</v>
      </c>
      <c r="C311" s="266"/>
      <c r="D311" s="267" t="s">
        <v>102</v>
      </c>
      <c r="E311" s="268"/>
      <c r="F311" s="268"/>
      <c r="G311" s="269"/>
      <c r="H311" s="270"/>
      <c r="I311" s="270"/>
      <c r="J311" s="269"/>
      <c r="K311" s="89">
        <f t="shared" si="29"/>
        <v>0</v>
      </c>
      <c r="L311" s="89">
        <f t="shared" si="30"/>
        <v>0</v>
      </c>
    </row>
    <row r="312" spans="2:12" ht="14.25" hidden="1">
      <c r="B312" s="265"/>
      <c r="C312" s="266"/>
      <c r="D312" s="267" t="s">
        <v>108</v>
      </c>
      <c r="E312" s="268"/>
      <c r="F312" s="268"/>
      <c r="G312" s="269"/>
      <c r="H312" s="270"/>
      <c r="I312" s="270"/>
      <c r="J312" s="269"/>
      <c r="K312" s="89">
        <f t="shared" si="29"/>
        <v>0</v>
      </c>
      <c r="L312" s="89">
        <f t="shared" si="30"/>
        <v>0</v>
      </c>
    </row>
    <row r="313" spans="2:12" ht="25.5" hidden="1">
      <c r="B313" s="141" t="s">
        <v>186</v>
      </c>
      <c r="C313" s="266"/>
      <c r="D313" s="267" t="s">
        <v>104</v>
      </c>
      <c r="E313" s="268"/>
      <c r="F313" s="268"/>
      <c r="G313" s="269"/>
      <c r="H313" s="270"/>
      <c r="I313" s="270"/>
      <c r="J313" s="269"/>
      <c r="K313" s="89">
        <f t="shared" si="29"/>
        <v>0</v>
      </c>
      <c r="L313" s="89">
        <f t="shared" si="30"/>
        <v>0</v>
      </c>
    </row>
    <row r="314" spans="2:12" ht="14.25" hidden="1">
      <c r="B314" s="141" t="s">
        <v>181</v>
      </c>
      <c r="C314" s="145"/>
      <c r="D314" s="171" t="s">
        <v>105</v>
      </c>
      <c r="E314" s="85"/>
      <c r="F314" s="85"/>
      <c r="G314" s="85"/>
      <c r="H314" s="86"/>
      <c r="I314" s="86"/>
      <c r="J314" s="85"/>
      <c r="K314" s="89">
        <f t="shared" si="29"/>
        <v>0</v>
      </c>
      <c r="L314" s="89">
        <f t="shared" si="30"/>
        <v>0</v>
      </c>
    </row>
    <row r="315" spans="2:12" ht="14.25" hidden="1">
      <c r="B315" s="141" t="s">
        <v>182</v>
      </c>
      <c r="C315" s="266"/>
      <c r="D315" s="267" t="s">
        <v>108</v>
      </c>
      <c r="E315" s="268"/>
      <c r="F315" s="268"/>
      <c r="G315" s="269"/>
      <c r="H315" s="270"/>
      <c r="I315" s="270"/>
      <c r="J315" s="269"/>
      <c r="K315" s="89">
        <f>E315-J315</f>
        <v>0</v>
      </c>
      <c r="L315" s="89">
        <f>F315-J315</f>
        <v>0</v>
      </c>
    </row>
    <row r="316" spans="2:12" ht="14.25" hidden="1">
      <c r="B316" s="141"/>
      <c r="C316" s="266"/>
      <c r="D316" s="267"/>
      <c r="E316" s="268"/>
      <c r="F316" s="268"/>
      <c r="G316" s="269"/>
      <c r="H316" s="270"/>
      <c r="I316" s="270"/>
      <c r="J316" s="269"/>
      <c r="K316" s="89"/>
      <c r="L316" s="89"/>
    </row>
    <row r="317" spans="2:12" ht="15">
      <c r="B317" s="299" t="s">
        <v>389</v>
      </c>
      <c r="C317" s="286"/>
      <c r="D317" s="287" t="s">
        <v>390</v>
      </c>
      <c r="E317" s="280">
        <f>SUM(E318:E319)+E320</f>
        <v>0</v>
      </c>
      <c r="F317" s="280">
        <f>SUM(F318:F319)+F320</f>
        <v>0</v>
      </c>
      <c r="G317" s="280">
        <f>SUM(G318:G319)+G320</f>
        <v>0</v>
      </c>
      <c r="H317" s="281"/>
      <c r="I317" s="281"/>
      <c r="J317" s="280">
        <f>SUM(J318:J319)+J320</f>
        <v>0</v>
      </c>
      <c r="K317" s="282">
        <f>E317-J317</f>
        <v>0</v>
      </c>
      <c r="L317" s="282">
        <f>F317-J317</f>
        <v>0</v>
      </c>
    </row>
    <row r="318" spans="2:12" ht="15">
      <c r="B318" s="318"/>
      <c r="C318" s="319"/>
      <c r="D318" s="324" t="s">
        <v>104</v>
      </c>
      <c r="E318" s="321"/>
      <c r="F318" s="268">
        <f>E318</f>
        <v>0</v>
      </c>
      <c r="G318" s="322"/>
      <c r="H318" s="320"/>
      <c r="I318" s="320"/>
      <c r="J318" s="268">
        <f>SUM(G318:I318)</f>
        <v>0</v>
      </c>
      <c r="K318" s="89">
        <f>E318-J318</f>
        <v>0</v>
      </c>
      <c r="L318" s="89">
        <f>F318-J318</f>
        <v>0</v>
      </c>
    </row>
    <row r="319" spans="2:12" ht="14.25">
      <c r="B319" s="141"/>
      <c r="C319" s="145"/>
      <c r="D319" s="171" t="s">
        <v>109</v>
      </c>
      <c r="E319" s="85"/>
      <c r="F319" s="268">
        <f>E319</f>
        <v>0</v>
      </c>
      <c r="G319" s="85"/>
      <c r="H319" s="86"/>
      <c r="I319" s="86"/>
      <c r="J319" s="268">
        <f>SUM(G319:I319)</f>
        <v>0</v>
      </c>
      <c r="K319" s="89"/>
      <c r="L319" s="89"/>
    </row>
    <row r="320" spans="2:12" ht="14.25">
      <c r="B320" s="141"/>
      <c r="C320" s="145"/>
      <c r="D320" s="171" t="s">
        <v>171</v>
      </c>
      <c r="E320" s="85"/>
      <c r="F320" s="268">
        <f>E320</f>
        <v>0</v>
      </c>
      <c r="G320" s="85"/>
      <c r="H320" s="86"/>
      <c r="I320" s="86"/>
      <c r="J320" s="268">
        <f>SUM(G320:I320)</f>
        <v>0</v>
      </c>
      <c r="K320" s="89">
        <f>E320-J320</f>
        <v>0</v>
      </c>
      <c r="L320" s="89">
        <f>F320-J320</f>
        <v>0</v>
      </c>
    </row>
    <row r="321" spans="2:14" ht="26.25" hidden="1">
      <c r="B321" s="225" t="s">
        <v>297</v>
      </c>
      <c r="C321" s="226">
        <v>241</v>
      </c>
      <c r="D321" s="227" t="s">
        <v>324</v>
      </c>
      <c r="E321" s="228">
        <f>SUM(E322:E336)</f>
        <v>0</v>
      </c>
      <c r="F321" s="228">
        <f>SUM(F322:F336)</f>
        <v>0</v>
      </c>
      <c r="G321" s="228">
        <f>SUM(G322:G335)</f>
        <v>0</v>
      </c>
      <c r="H321" s="229"/>
      <c r="I321" s="229"/>
      <c r="J321" s="228">
        <f>SUM(J322:J335)</f>
        <v>0</v>
      </c>
      <c r="K321" s="230">
        <f>SUM(K322:K335)</f>
        <v>0</v>
      </c>
      <c r="L321" s="230">
        <f>SUM(L322:L335)</f>
        <v>0</v>
      </c>
      <c r="M321" s="231"/>
      <c r="N321" s="222"/>
    </row>
    <row r="322" spans="2:12" ht="14.25" hidden="1">
      <c r="B322" s="180" t="s">
        <v>177</v>
      </c>
      <c r="C322" s="148"/>
      <c r="D322" s="171" t="s">
        <v>97</v>
      </c>
      <c r="E322" s="85"/>
      <c r="F322" s="268">
        <f>E322</f>
        <v>0</v>
      </c>
      <c r="G322" s="85"/>
      <c r="H322" s="86"/>
      <c r="I322" s="86"/>
      <c r="J322" s="268">
        <f aca="true" t="shared" si="31" ref="J322:J336">SUM(G322:I322)</f>
        <v>0</v>
      </c>
      <c r="K322" s="89">
        <f aca="true" t="shared" si="32" ref="K322:K335">E322-J322</f>
        <v>0</v>
      </c>
      <c r="L322" s="89">
        <f aca="true" t="shared" si="33" ref="L322:L335">F322-J322</f>
        <v>0</v>
      </c>
    </row>
    <row r="323" spans="2:12" ht="14.25" hidden="1">
      <c r="B323" s="141" t="s">
        <v>178</v>
      </c>
      <c r="C323" s="145">
        <v>242</v>
      </c>
      <c r="D323" s="162" t="s">
        <v>98</v>
      </c>
      <c r="E323" s="85"/>
      <c r="F323" s="268">
        <f aca="true" t="shared" si="34" ref="F323:F336">E323</f>
        <v>0</v>
      </c>
      <c r="G323" s="85"/>
      <c r="H323" s="86"/>
      <c r="I323" s="86"/>
      <c r="J323" s="268">
        <f t="shared" si="31"/>
        <v>0</v>
      </c>
      <c r="K323" s="89">
        <f t="shared" si="32"/>
        <v>0</v>
      </c>
      <c r="L323" s="89">
        <f t="shared" si="33"/>
        <v>0</v>
      </c>
    </row>
    <row r="324" spans="2:12" ht="14.25" hidden="1">
      <c r="B324" s="141" t="s">
        <v>183</v>
      </c>
      <c r="C324" s="145">
        <v>243</v>
      </c>
      <c r="D324" s="162" t="s">
        <v>99</v>
      </c>
      <c r="E324" s="85"/>
      <c r="F324" s="268">
        <f t="shared" si="34"/>
        <v>0</v>
      </c>
      <c r="G324" s="86"/>
      <c r="H324" s="86"/>
      <c r="I324" s="86"/>
      <c r="J324" s="268">
        <f t="shared" si="31"/>
        <v>0</v>
      </c>
      <c r="K324" s="89">
        <f t="shared" si="32"/>
        <v>0</v>
      </c>
      <c r="L324" s="89">
        <f t="shared" si="33"/>
        <v>0</v>
      </c>
    </row>
    <row r="325" spans="2:12" ht="14.25" hidden="1">
      <c r="B325" s="141" t="s">
        <v>184</v>
      </c>
      <c r="C325" s="145">
        <v>244</v>
      </c>
      <c r="D325" s="162" t="s">
        <v>100</v>
      </c>
      <c r="E325" s="85"/>
      <c r="F325" s="268">
        <f t="shared" si="34"/>
        <v>0</v>
      </c>
      <c r="G325" s="85"/>
      <c r="H325" s="86"/>
      <c r="I325" s="86"/>
      <c r="J325" s="268">
        <f t="shared" si="31"/>
        <v>0</v>
      </c>
      <c r="K325" s="89">
        <f t="shared" si="32"/>
        <v>0</v>
      </c>
      <c r="L325" s="89">
        <f t="shared" si="33"/>
        <v>0</v>
      </c>
    </row>
    <row r="326" spans="2:12" ht="14.25" hidden="1">
      <c r="B326" s="141" t="s">
        <v>179</v>
      </c>
      <c r="C326" s="145">
        <v>245</v>
      </c>
      <c r="D326" s="325" t="s">
        <v>101</v>
      </c>
      <c r="E326" s="85"/>
      <c r="F326" s="268">
        <f t="shared" si="34"/>
        <v>0</v>
      </c>
      <c r="G326" s="85"/>
      <c r="H326" s="86"/>
      <c r="I326" s="86"/>
      <c r="J326" s="268">
        <f t="shared" si="31"/>
        <v>0</v>
      </c>
      <c r="K326" s="89">
        <f t="shared" si="32"/>
        <v>0</v>
      </c>
      <c r="L326" s="89">
        <f t="shared" si="33"/>
        <v>0</v>
      </c>
    </row>
    <row r="327" spans="2:12" ht="14.25" hidden="1">
      <c r="B327" s="141" t="s">
        <v>180</v>
      </c>
      <c r="C327" s="145">
        <v>246</v>
      </c>
      <c r="D327" s="162" t="s">
        <v>102</v>
      </c>
      <c r="E327" s="85"/>
      <c r="F327" s="268">
        <f t="shared" si="34"/>
        <v>0</v>
      </c>
      <c r="G327" s="85"/>
      <c r="H327" s="86"/>
      <c r="I327" s="86"/>
      <c r="J327" s="268">
        <f t="shared" si="31"/>
        <v>0</v>
      </c>
      <c r="K327" s="89">
        <f t="shared" si="32"/>
        <v>0</v>
      </c>
      <c r="L327" s="89">
        <f t="shared" si="33"/>
        <v>0</v>
      </c>
    </row>
    <row r="328" spans="2:12" ht="14.25" hidden="1">
      <c r="B328" s="141" t="s">
        <v>185</v>
      </c>
      <c r="C328" s="145">
        <v>247</v>
      </c>
      <c r="D328" s="162" t="s">
        <v>103</v>
      </c>
      <c r="E328" s="85"/>
      <c r="F328" s="268">
        <f t="shared" si="34"/>
        <v>0</v>
      </c>
      <c r="G328" s="85"/>
      <c r="H328" s="86"/>
      <c r="I328" s="86"/>
      <c r="J328" s="268">
        <f t="shared" si="31"/>
        <v>0</v>
      </c>
      <c r="K328" s="89">
        <f t="shared" si="32"/>
        <v>0</v>
      </c>
      <c r="L328" s="89">
        <f t="shared" si="33"/>
        <v>0</v>
      </c>
    </row>
    <row r="329" spans="2:12" ht="25.5" hidden="1">
      <c r="B329" s="141" t="s">
        <v>186</v>
      </c>
      <c r="C329" s="145">
        <v>248</v>
      </c>
      <c r="D329" s="162" t="s">
        <v>104</v>
      </c>
      <c r="E329" s="85"/>
      <c r="F329" s="268">
        <f t="shared" si="34"/>
        <v>0</v>
      </c>
      <c r="G329" s="85"/>
      <c r="H329" s="86"/>
      <c r="I329" s="86"/>
      <c r="J329" s="268">
        <f t="shared" si="31"/>
        <v>0</v>
      </c>
      <c r="K329" s="89">
        <f t="shared" si="32"/>
        <v>0</v>
      </c>
      <c r="L329" s="89">
        <f t="shared" si="33"/>
        <v>0</v>
      </c>
    </row>
    <row r="330" spans="2:12" ht="14.25" hidden="1">
      <c r="B330" s="141" t="s">
        <v>181</v>
      </c>
      <c r="C330" s="145">
        <v>249</v>
      </c>
      <c r="D330" s="162" t="s">
        <v>105</v>
      </c>
      <c r="E330" s="85"/>
      <c r="F330" s="268">
        <f t="shared" si="34"/>
        <v>0</v>
      </c>
      <c r="G330" s="85"/>
      <c r="H330" s="86"/>
      <c r="I330" s="86"/>
      <c r="J330" s="268">
        <f t="shared" si="31"/>
        <v>0</v>
      </c>
      <c r="K330" s="89">
        <f t="shared" si="32"/>
        <v>0</v>
      </c>
      <c r="L330" s="89">
        <f t="shared" si="33"/>
        <v>0</v>
      </c>
    </row>
    <row r="331" spans="2:12" ht="25.5" hidden="1">
      <c r="B331" s="141" t="s">
        <v>187</v>
      </c>
      <c r="C331" s="145">
        <v>250</v>
      </c>
      <c r="D331" s="162" t="s">
        <v>106</v>
      </c>
      <c r="E331" s="85"/>
      <c r="F331" s="268">
        <f t="shared" si="34"/>
        <v>0</v>
      </c>
      <c r="G331" s="85"/>
      <c r="H331" s="86"/>
      <c r="I331" s="86"/>
      <c r="J331" s="268">
        <f t="shared" si="31"/>
        <v>0</v>
      </c>
      <c r="K331" s="89">
        <f t="shared" si="32"/>
        <v>0</v>
      </c>
      <c r="L331" s="89">
        <f t="shared" si="33"/>
        <v>0</v>
      </c>
    </row>
    <row r="332" spans="2:12" ht="14.25" hidden="1">
      <c r="B332" s="141"/>
      <c r="C332" s="145">
        <v>251</v>
      </c>
      <c r="D332" s="162" t="s">
        <v>107</v>
      </c>
      <c r="E332" s="85"/>
      <c r="F332" s="268">
        <f t="shared" si="34"/>
        <v>0</v>
      </c>
      <c r="G332" s="85"/>
      <c r="H332" s="86"/>
      <c r="I332" s="86"/>
      <c r="J332" s="268">
        <f t="shared" si="31"/>
        <v>0</v>
      </c>
      <c r="K332" s="89">
        <f t="shared" si="32"/>
        <v>0</v>
      </c>
      <c r="L332" s="89">
        <f t="shared" si="33"/>
        <v>0</v>
      </c>
    </row>
    <row r="333" spans="2:12" ht="14.25" hidden="1">
      <c r="B333" s="141" t="s">
        <v>182</v>
      </c>
      <c r="C333" s="145">
        <v>252</v>
      </c>
      <c r="D333" s="162" t="s">
        <v>108</v>
      </c>
      <c r="E333" s="85"/>
      <c r="F333" s="268">
        <f t="shared" si="34"/>
        <v>0</v>
      </c>
      <c r="G333" s="85"/>
      <c r="H333" s="86"/>
      <c r="I333" s="86"/>
      <c r="J333" s="268">
        <f t="shared" si="31"/>
        <v>0</v>
      </c>
      <c r="K333" s="89">
        <f t="shared" si="32"/>
        <v>0</v>
      </c>
      <c r="L333" s="89">
        <f t="shared" si="33"/>
        <v>0</v>
      </c>
    </row>
    <row r="334" spans="2:12" ht="25.5" hidden="1">
      <c r="B334" s="141" t="s">
        <v>188</v>
      </c>
      <c r="C334" s="145">
        <v>253</v>
      </c>
      <c r="D334" s="162" t="s">
        <v>109</v>
      </c>
      <c r="E334" s="85"/>
      <c r="F334" s="268">
        <f t="shared" si="34"/>
        <v>0</v>
      </c>
      <c r="G334" s="85"/>
      <c r="H334" s="86"/>
      <c r="I334" s="86"/>
      <c r="J334" s="268">
        <f t="shared" si="31"/>
        <v>0</v>
      </c>
      <c r="K334" s="89">
        <f t="shared" si="32"/>
        <v>0</v>
      </c>
      <c r="L334" s="89">
        <f t="shared" si="33"/>
        <v>0</v>
      </c>
    </row>
    <row r="335" spans="2:12" ht="25.5" hidden="1">
      <c r="B335" s="141" t="s">
        <v>189</v>
      </c>
      <c r="C335" s="145">
        <v>254</v>
      </c>
      <c r="D335" s="162" t="s">
        <v>171</v>
      </c>
      <c r="E335" s="85"/>
      <c r="F335" s="268">
        <f t="shared" si="34"/>
        <v>0</v>
      </c>
      <c r="G335" s="85"/>
      <c r="H335" s="86"/>
      <c r="I335" s="86"/>
      <c r="J335" s="268">
        <f t="shared" si="31"/>
        <v>0</v>
      </c>
      <c r="K335" s="89">
        <f t="shared" si="32"/>
        <v>0</v>
      </c>
      <c r="L335" s="89">
        <f t="shared" si="33"/>
        <v>0</v>
      </c>
    </row>
    <row r="336" spans="2:12" ht="14.25" hidden="1">
      <c r="B336" s="141"/>
      <c r="C336" s="145"/>
      <c r="D336" s="162"/>
      <c r="E336" s="85"/>
      <c r="F336" s="268">
        <f t="shared" si="34"/>
        <v>0</v>
      </c>
      <c r="G336" s="85"/>
      <c r="H336" s="85"/>
      <c r="I336" s="85"/>
      <c r="J336" s="268">
        <f t="shared" si="31"/>
        <v>0</v>
      </c>
      <c r="K336" s="132"/>
      <c r="L336" s="132"/>
    </row>
    <row r="337" spans="2:12" ht="39" hidden="1">
      <c r="B337" s="225" t="s">
        <v>351</v>
      </c>
      <c r="C337" s="226">
        <v>241</v>
      </c>
      <c r="D337" s="227" t="s">
        <v>346</v>
      </c>
      <c r="E337" s="228">
        <f>SUM(E338:E351)</f>
        <v>0</v>
      </c>
      <c r="F337" s="228">
        <f>SUM(F338:F351)</f>
        <v>0</v>
      </c>
      <c r="G337" s="228">
        <f>SUM(G338:G352)</f>
        <v>0</v>
      </c>
      <c r="H337" s="229"/>
      <c r="I337" s="229"/>
      <c r="J337" s="228">
        <f>SUM(J338:J352)</f>
        <v>0</v>
      </c>
      <c r="K337" s="230">
        <f>SUM(K338:K351)</f>
        <v>0</v>
      </c>
      <c r="L337" s="230">
        <f>SUM(L338:L351)</f>
        <v>0</v>
      </c>
    </row>
    <row r="338" spans="2:12" ht="14.25" hidden="1">
      <c r="B338" s="180" t="s">
        <v>177</v>
      </c>
      <c r="C338" s="148"/>
      <c r="D338" s="171" t="s">
        <v>97</v>
      </c>
      <c r="E338" s="85"/>
      <c r="F338" s="268">
        <f>E338</f>
        <v>0</v>
      </c>
      <c r="G338" s="85"/>
      <c r="H338" s="86"/>
      <c r="I338" s="86"/>
      <c r="J338" s="268">
        <f aca="true" t="shared" si="35" ref="J338:J352">SUM(G338:I338)</f>
        <v>0</v>
      </c>
      <c r="K338" s="89">
        <f aca="true" t="shared" si="36" ref="K338:K351">E338-J338</f>
        <v>0</v>
      </c>
      <c r="L338" s="89">
        <f aca="true" t="shared" si="37" ref="L338:L351">F338-J338</f>
        <v>0</v>
      </c>
    </row>
    <row r="339" spans="2:12" ht="14.25" hidden="1">
      <c r="B339" s="141" t="s">
        <v>178</v>
      </c>
      <c r="C339" s="145">
        <v>242</v>
      </c>
      <c r="D339" s="162" t="s">
        <v>98</v>
      </c>
      <c r="E339" s="85"/>
      <c r="F339" s="268">
        <f aca="true" t="shared" si="38" ref="F339:F352">E339</f>
        <v>0</v>
      </c>
      <c r="G339" s="85"/>
      <c r="H339" s="86"/>
      <c r="I339" s="86"/>
      <c r="J339" s="268">
        <f t="shared" si="35"/>
        <v>0</v>
      </c>
      <c r="K339" s="89">
        <f t="shared" si="36"/>
        <v>0</v>
      </c>
      <c r="L339" s="89">
        <f t="shared" si="37"/>
        <v>0</v>
      </c>
    </row>
    <row r="340" spans="2:12" ht="14.25" hidden="1">
      <c r="B340" s="141" t="s">
        <v>183</v>
      </c>
      <c r="C340" s="145">
        <v>243</v>
      </c>
      <c r="D340" s="162" t="s">
        <v>99</v>
      </c>
      <c r="E340" s="85"/>
      <c r="F340" s="268">
        <f t="shared" si="38"/>
        <v>0</v>
      </c>
      <c r="G340" s="86"/>
      <c r="H340" s="86"/>
      <c r="I340" s="86"/>
      <c r="J340" s="268">
        <f t="shared" si="35"/>
        <v>0</v>
      </c>
      <c r="K340" s="89">
        <f t="shared" si="36"/>
        <v>0</v>
      </c>
      <c r="L340" s="89">
        <f t="shared" si="37"/>
        <v>0</v>
      </c>
    </row>
    <row r="341" spans="2:12" ht="14.25" hidden="1">
      <c r="B341" s="141" t="s">
        <v>184</v>
      </c>
      <c r="C341" s="145">
        <v>244</v>
      </c>
      <c r="D341" s="162" t="s">
        <v>100</v>
      </c>
      <c r="E341" s="85"/>
      <c r="F341" s="268">
        <f t="shared" si="38"/>
        <v>0</v>
      </c>
      <c r="G341" s="85"/>
      <c r="H341" s="86"/>
      <c r="I341" s="86"/>
      <c r="J341" s="268">
        <f t="shared" si="35"/>
        <v>0</v>
      </c>
      <c r="K341" s="89">
        <f t="shared" si="36"/>
        <v>0</v>
      </c>
      <c r="L341" s="89">
        <f t="shared" si="37"/>
        <v>0</v>
      </c>
    </row>
    <row r="342" spans="2:12" ht="14.25" hidden="1">
      <c r="B342" s="141" t="s">
        <v>179</v>
      </c>
      <c r="C342" s="145">
        <v>245</v>
      </c>
      <c r="D342" s="224" t="s">
        <v>101</v>
      </c>
      <c r="E342" s="85"/>
      <c r="F342" s="268">
        <f t="shared" si="38"/>
        <v>0</v>
      </c>
      <c r="G342" s="85"/>
      <c r="H342" s="86"/>
      <c r="I342" s="86"/>
      <c r="J342" s="268">
        <f t="shared" si="35"/>
        <v>0</v>
      </c>
      <c r="K342" s="89">
        <f t="shared" si="36"/>
        <v>0</v>
      </c>
      <c r="L342" s="89">
        <f t="shared" si="37"/>
        <v>0</v>
      </c>
    </row>
    <row r="343" spans="2:12" ht="14.25" hidden="1">
      <c r="B343" s="141" t="s">
        <v>180</v>
      </c>
      <c r="C343" s="145">
        <v>246</v>
      </c>
      <c r="D343" s="162" t="s">
        <v>102</v>
      </c>
      <c r="E343" s="85"/>
      <c r="F343" s="268">
        <f t="shared" si="38"/>
        <v>0</v>
      </c>
      <c r="G343" s="85"/>
      <c r="H343" s="86"/>
      <c r="I343" s="86"/>
      <c r="J343" s="268">
        <f t="shared" si="35"/>
        <v>0</v>
      </c>
      <c r="K343" s="89">
        <f t="shared" si="36"/>
        <v>0</v>
      </c>
      <c r="L343" s="89">
        <f t="shared" si="37"/>
        <v>0</v>
      </c>
    </row>
    <row r="344" spans="2:12" ht="14.25" hidden="1">
      <c r="B344" s="141" t="s">
        <v>185</v>
      </c>
      <c r="C344" s="145">
        <v>247</v>
      </c>
      <c r="D344" s="162" t="s">
        <v>103</v>
      </c>
      <c r="E344" s="85"/>
      <c r="F344" s="268">
        <f t="shared" si="38"/>
        <v>0</v>
      </c>
      <c r="G344" s="85"/>
      <c r="H344" s="86"/>
      <c r="I344" s="86"/>
      <c r="J344" s="268">
        <f t="shared" si="35"/>
        <v>0</v>
      </c>
      <c r="K344" s="89">
        <f t="shared" si="36"/>
        <v>0</v>
      </c>
      <c r="L344" s="89">
        <f t="shared" si="37"/>
        <v>0</v>
      </c>
    </row>
    <row r="345" spans="2:12" ht="25.5" hidden="1">
      <c r="B345" s="141" t="s">
        <v>186</v>
      </c>
      <c r="C345" s="145">
        <v>248</v>
      </c>
      <c r="D345" s="162" t="s">
        <v>104</v>
      </c>
      <c r="E345" s="85"/>
      <c r="F345" s="268">
        <f t="shared" si="38"/>
        <v>0</v>
      </c>
      <c r="G345" s="85"/>
      <c r="H345" s="86"/>
      <c r="I345" s="86"/>
      <c r="J345" s="268">
        <f t="shared" si="35"/>
        <v>0</v>
      </c>
      <c r="K345" s="89">
        <f t="shared" si="36"/>
        <v>0</v>
      </c>
      <c r="L345" s="89">
        <f t="shared" si="37"/>
        <v>0</v>
      </c>
    </row>
    <row r="346" spans="2:12" ht="14.25" hidden="1">
      <c r="B346" s="141" t="s">
        <v>181</v>
      </c>
      <c r="C346" s="145">
        <v>249</v>
      </c>
      <c r="D346" s="162" t="s">
        <v>105</v>
      </c>
      <c r="E346" s="85"/>
      <c r="F346" s="268">
        <f t="shared" si="38"/>
        <v>0</v>
      </c>
      <c r="G346" s="85"/>
      <c r="H346" s="86"/>
      <c r="I346" s="86"/>
      <c r="J346" s="268">
        <f t="shared" si="35"/>
        <v>0</v>
      </c>
      <c r="K346" s="89">
        <f t="shared" si="36"/>
        <v>0</v>
      </c>
      <c r="L346" s="89">
        <f t="shared" si="37"/>
        <v>0</v>
      </c>
    </row>
    <row r="347" spans="2:12" ht="25.5" hidden="1">
      <c r="B347" s="141" t="s">
        <v>187</v>
      </c>
      <c r="C347" s="145">
        <v>250</v>
      </c>
      <c r="D347" s="162" t="s">
        <v>106</v>
      </c>
      <c r="E347" s="85"/>
      <c r="F347" s="268">
        <f t="shared" si="38"/>
        <v>0</v>
      </c>
      <c r="G347" s="85"/>
      <c r="H347" s="86"/>
      <c r="I347" s="86"/>
      <c r="J347" s="268">
        <f t="shared" si="35"/>
        <v>0</v>
      </c>
      <c r="K347" s="89">
        <f t="shared" si="36"/>
        <v>0</v>
      </c>
      <c r="L347" s="89">
        <f t="shared" si="37"/>
        <v>0</v>
      </c>
    </row>
    <row r="348" spans="2:12" ht="14.25" hidden="1">
      <c r="B348" s="141"/>
      <c r="C348" s="145">
        <v>251</v>
      </c>
      <c r="D348" s="162" t="s">
        <v>107</v>
      </c>
      <c r="E348" s="85"/>
      <c r="F348" s="268">
        <f t="shared" si="38"/>
        <v>0</v>
      </c>
      <c r="G348" s="85"/>
      <c r="H348" s="86"/>
      <c r="I348" s="86"/>
      <c r="J348" s="268">
        <f t="shared" si="35"/>
        <v>0</v>
      </c>
      <c r="K348" s="89">
        <f t="shared" si="36"/>
        <v>0</v>
      </c>
      <c r="L348" s="89">
        <f t="shared" si="37"/>
        <v>0</v>
      </c>
    </row>
    <row r="349" spans="2:12" ht="14.25" hidden="1">
      <c r="B349" s="141" t="s">
        <v>182</v>
      </c>
      <c r="C349" s="145">
        <v>252</v>
      </c>
      <c r="D349" s="162" t="s">
        <v>108</v>
      </c>
      <c r="E349" s="85"/>
      <c r="F349" s="268">
        <f t="shared" si="38"/>
        <v>0</v>
      </c>
      <c r="G349" s="85"/>
      <c r="H349" s="86"/>
      <c r="I349" s="86"/>
      <c r="J349" s="268">
        <f t="shared" si="35"/>
        <v>0</v>
      </c>
      <c r="K349" s="89">
        <f t="shared" si="36"/>
        <v>0</v>
      </c>
      <c r="L349" s="89">
        <f t="shared" si="37"/>
        <v>0</v>
      </c>
    </row>
    <row r="350" spans="2:12" ht="25.5" hidden="1">
      <c r="B350" s="141" t="s">
        <v>188</v>
      </c>
      <c r="C350" s="145">
        <v>253</v>
      </c>
      <c r="D350" s="162" t="s">
        <v>109</v>
      </c>
      <c r="E350" s="85"/>
      <c r="F350" s="268">
        <f t="shared" si="38"/>
        <v>0</v>
      </c>
      <c r="G350" s="85"/>
      <c r="H350" s="86"/>
      <c r="I350" s="86"/>
      <c r="J350" s="268">
        <f t="shared" si="35"/>
        <v>0</v>
      </c>
      <c r="K350" s="89">
        <f t="shared" si="36"/>
        <v>0</v>
      </c>
      <c r="L350" s="89">
        <f t="shared" si="37"/>
        <v>0</v>
      </c>
    </row>
    <row r="351" spans="2:12" ht="25.5" hidden="1">
      <c r="B351" s="141" t="s">
        <v>189</v>
      </c>
      <c r="C351" s="145">
        <v>254</v>
      </c>
      <c r="D351" s="162" t="s">
        <v>171</v>
      </c>
      <c r="E351" s="85"/>
      <c r="F351" s="268">
        <f t="shared" si="38"/>
        <v>0</v>
      </c>
      <c r="G351" s="85"/>
      <c r="H351" s="86"/>
      <c r="I351" s="86"/>
      <c r="J351" s="268">
        <f t="shared" si="35"/>
        <v>0</v>
      </c>
      <c r="K351" s="89">
        <f t="shared" si="36"/>
        <v>0</v>
      </c>
      <c r="L351" s="89">
        <f t="shared" si="37"/>
        <v>0</v>
      </c>
    </row>
    <row r="352" spans="2:12" ht="14.25" hidden="1">
      <c r="B352" s="141"/>
      <c r="C352" s="145"/>
      <c r="D352" s="162"/>
      <c r="E352" s="85"/>
      <c r="F352" s="268">
        <f t="shared" si="38"/>
        <v>0</v>
      </c>
      <c r="G352" s="85"/>
      <c r="H352" s="85"/>
      <c r="I352" s="85"/>
      <c r="J352" s="268">
        <f t="shared" si="35"/>
        <v>0</v>
      </c>
      <c r="K352" s="132"/>
      <c r="L352" s="132"/>
    </row>
    <row r="353" spans="2:13" ht="14.25" hidden="1">
      <c r="B353" s="302" t="s">
        <v>389</v>
      </c>
      <c r="C353" s="288">
        <v>255</v>
      </c>
      <c r="D353" s="289" t="s">
        <v>403</v>
      </c>
      <c r="E353" s="300">
        <f>SUM(E361:E362)</f>
        <v>0</v>
      </c>
      <c r="F353" s="300">
        <f>SUM(F361:F362)</f>
        <v>0</v>
      </c>
      <c r="G353" s="300">
        <f>SUM(G361:G362)</f>
        <v>0</v>
      </c>
      <c r="H353" s="300"/>
      <c r="I353" s="300"/>
      <c r="J353" s="300">
        <f>SUM(J361:J362)</f>
        <v>0</v>
      </c>
      <c r="K353" s="317"/>
      <c r="L353" s="317"/>
      <c r="M353" s="277"/>
    </row>
    <row r="354" spans="2:14" ht="15" hidden="1">
      <c r="B354" s="299" t="s">
        <v>354</v>
      </c>
      <c r="C354" s="286"/>
      <c r="D354" s="287" t="s">
        <v>360</v>
      </c>
      <c r="E354" s="280">
        <f>SUM(E355:E359)</f>
        <v>0</v>
      </c>
      <c r="F354" s="280">
        <f>SUM(F355:F359)</f>
        <v>0</v>
      </c>
      <c r="G354" s="280">
        <f>SUM(G355:G359)</f>
        <v>0</v>
      </c>
      <c r="H354" s="280"/>
      <c r="I354" s="280"/>
      <c r="J354" s="280">
        <f>SUM(J355:J359)</f>
        <v>0</v>
      </c>
      <c r="K354" s="284">
        <f>SUM(K355:K359)</f>
        <v>0</v>
      </c>
      <c r="L354" s="284">
        <f>SUM(L355:L359)</f>
        <v>0</v>
      </c>
      <c r="M354" s="285"/>
      <c r="N354" s="222"/>
    </row>
    <row r="355" spans="2:12" ht="14.25" hidden="1">
      <c r="B355" s="141" t="s">
        <v>178</v>
      </c>
      <c r="C355" s="145"/>
      <c r="D355" s="171" t="s">
        <v>361</v>
      </c>
      <c r="E355" s="85"/>
      <c r="F355" s="85"/>
      <c r="G355" s="85"/>
      <c r="H355" s="85"/>
      <c r="I355" s="85"/>
      <c r="J355" s="85"/>
      <c r="K355" s="89">
        <f aca="true" t="shared" si="39" ref="K355:K364">E355-J355</f>
        <v>0</v>
      </c>
      <c r="L355" s="89">
        <f>F355-J355</f>
        <v>0</v>
      </c>
    </row>
    <row r="356" spans="2:12" ht="14.25" hidden="1">
      <c r="B356" s="141" t="s">
        <v>183</v>
      </c>
      <c r="C356" s="145"/>
      <c r="D356" s="171" t="s">
        <v>99</v>
      </c>
      <c r="E356" s="85"/>
      <c r="F356" s="85"/>
      <c r="G356" s="85"/>
      <c r="H356" s="85"/>
      <c r="I356" s="85"/>
      <c r="J356" s="85"/>
      <c r="K356" s="89">
        <f t="shared" si="39"/>
        <v>0</v>
      </c>
      <c r="L356" s="89">
        <f>F356-J356</f>
        <v>0</v>
      </c>
    </row>
    <row r="357" spans="2:12" ht="14.25" hidden="1">
      <c r="B357" s="141" t="s">
        <v>180</v>
      </c>
      <c r="C357" s="145"/>
      <c r="D357" s="171" t="s">
        <v>102</v>
      </c>
      <c r="E357" s="85"/>
      <c r="F357" s="85"/>
      <c r="G357" s="85"/>
      <c r="H357" s="85"/>
      <c r="I357" s="85"/>
      <c r="J357" s="85"/>
      <c r="K357" s="89">
        <f t="shared" si="39"/>
        <v>0</v>
      </c>
      <c r="L357" s="89">
        <f>F357-J357</f>
        <v>0</v>
      </c>
    </row>
    <row r="358" spans="2:12" ht="25.5" hidden="1">
      <c r="B358" s="141" t="s">
        <v>186</v>
      </c>
      <c r="C358" s="145"/>
      <c r="D358" s="171" t="s">
        <v>104</v>
      </c>
      <c r="E358" s="85"/>
      <c r="F358" s="85"/>
      <c r="G358" s="85"/>
      <c r="H358" s="85"/>
      <c r="I358" s="85"/>
      <c r="J358" s="85"/>
      <c r="K358" s="132">
        <f>E358-J358</f>
        <v>0</v>
      </c>
      <c r="L358" s="132"/>
    </row>
    <row r="359" spans="2:12" ht="14.25" hidden="1">
      <c r="B359" s="141" t="s">
        <v>182</v>
      </c>
      <c r="C359" s="145"/>
      <c r="D359" s="171" t="s">
        <v>108</v>
      </c>
      <c r="E359" s="85"/>
      <c r="F359" s="85"/>
      <c r="G359" s="85"/>
      <c r="H359" s="85"/>
      <c r="I359" s="85"/>
      <c r="J359" s="85"/>
      <c r="K359" s="89">
        <f t="shared" si="39"/>
        <v>0</v>
      </c>
      <c r="L359" s="89">
        <f>F359-J359</f>
        <v>0</v>
      </c>
    </row>
    <row r="360" spans="2:12" ht="14.25" hidden="1">
      <c r="B360" s="141"/>
      <c r="C360" s="145"/>
      <c r="D360" s="171"/>
      <c r="E360" s="85"/>
      <c r="F360" s="85"/>
      <c r="G360" s="85"/>
      <c r="H360" s="85"/>
      <c r="I360" s="85"/>
      <c r="J360" s="85"/>
      <c r="K360" s="132"/>
      <c r="L360" s="132"/>
    </row>
    <row r="361" spans="2:12" ht="14.25" hidden="1">
      <c r="B361" s="141"/>
      <c r="C361" s="145"/>
      <c r="D361" s="171" t="s">
        <v>104</v>
      </c>
      <c r="E361" s="85"/>
      <c r="F361" s="268">
        <f>E361</f>
        <v>0</v>
      </c>
      <c r="G361" s="85"/>
      <c r="H361" s="85"/>
      <c r="I361" s="85"/>
      <c r="J361" s="268">
        <f>SUM(G361:I361)</f>
        <v>0</v>
      </c>
      <c r="K361" s="132"/>
      <c r="L361" s="132"/>
    </row>
    <row r="362" spans="2:12" ht="14.25" hidden="1">
      <c r="B362" s="141"/>
      <c r="C362" s="145"/>
      <c r="D362" s="171" t="s">
        <v>171</v>
      </c>
      <c r="E362" s="85"/>
      <c r="F362" s="268">
        <f>E362</f>
        <v>0</v>
      </c>
      <c r="G362" s="85"/>
      <c r="H362" s="85"/>
      <c r="I362" s="85"/>
      <c r="J362" s="268">
        <f>SUM(G362:I362)</f>
        <v>0</v>
      </c>
      <c r="K362" s="132"/>
      <c r="L362" s="132"/>
    </row>
    <row r="363" spans="2:14" ht="15" hidden="1">
      <c r="B363" s="225" t="s">
        <v>296</v>
      </c>
      <c r="C363" s="232">
        <v>256</v>
      </c>
      <c r="D363" s="227" t="s">
        <v>325</v>
      </c>
      <c r="E363" s="228">
        <f>SUM(E364:E376)</f>
        <v>0</v>
      </c>
      <c r="F363" s="228">
        <f>SUM(F364:F376)</f>
        <v>0</v>
      </c>
      <c r="G363" s="228">
        <f>SUM(G364:G376)</f>
        <v>0</v>
      </c>
      <c r="H363" s="229"/>
      <c r="I363" s="229"/>
      <c r="J363" s="228">
        <f>SUM(J364:J376)</f>
        <v>0</v>
      </c>
      <c r="K363" s="219">
        <f t="shared" si="39"/>
        <v>0</v>
      </c>
      <c r="L363" s="219">
        <f>F363-J363</f>
        <v>0</v>
      </c>
      <c r="M363" s="222"/>
      <c r="N363" s="222"/>
    </row>
    <row r="364" spans="2:12" ht="14.25" hidden="1">
      <c r="B364" s="180" t="s">
        <v>177</v>
      </c>
      <c r="C364" s="154"/>
      <c r="D364" s="171" t="s">
        <v>97</v>
      </c>
      <c r="E364" s="85"/>
      <c r="F364" s="268">
        <f>E364</f>
        <v>0</v>
      </c>
      <c r="G364" s="85"/>
      <c r="H364" s="86"/>
      <c r="I364" s="86"/>
      <c r="J364" s="268">
        <f aca="true" t="shared" si="40" ref="J364:J377">SUM(G364:I364)</f>
        <v>0</v>
      </c>
      <c r="K364" s="89">
        <f t="shared" si="39"/>
        <v>0</v>
      </c>
      <c r="L364" s="89">
        <f>F364-J364</f>
        <v>0</v>
      </c>
    </row>
    <row r="365" spans="2:12" ht="14.25" hidden="1">
      <c r="B365" s="141" t="s">
        <v>178</v>
      </c>
      <c r="C365" s="145">
        <v>257</v>
      </c>
      <c r="D365" s="162" t="s">
        <v>98</v>
      </c>
      <c r="E365" s="85"/>
      <c r="F365" s="268">
        <f aca="true" t="shared" si="41" ref="F365:F377">E365</f>
        <v>0</v>
      </c>
      <c r="G365" s="85"/>
      <c r="H365" s="86"/>
      <c r="I365" s="86"/>
      <c r="J365" s="268">
        <f t="shared" si="40"/>
        <v>0</v>
      </c>
      <c r="K365" s="89">
        <f aca="true" t="shared" si="42" ref="K365:K376">E365-J365</f>
        <v>0</v>
      </c>
      <c r="L365" s="89">
        <f aca="true" t="shared" si="43" ref="L365:L376">F365-J365</f>
        <v>0</v>
      </c>
    </row>
    <row r="366" spans="2:12" ht="14.25" hidden="1">
      <c r="B366" s="141" t="s">
        <v>183</v>
      </c>
      <c r="C366" s="145">
        <v>258</v>
      </c>
      <c r="D366" s="162" t="s">
        <v>99</v>
      </c>
      <c r="E366" s="85"/>
      <c r="F366" s="268">
        <f t="shared" si="41"/>
        <v>0</v>
      </c>
      <c r="G366" s="85"/>
      <c r="H366" s="86"/>
      <c r="I366" s="86"/>
      <c r="J366" s="268">
        <f t="shared" si="40"/>
        <v>0</v>
      </c>
      <c r="K366" s="89">
        <f t="shared" si="42"/>
        <v>0</v>
      </c>
      <c r="L366" s="89">
        <f t="shared" si="43"/>
        <v>0</v>
      </c>
    </row>
    <row r="367" spans="2:12" ht="14.25" hidden="1">
      <c r="B367" s="141" t="s">
        <v>184</v>
      </c>
      <c r="C367" s="145">
        <v>259</v>
      </c>
      <c r="D367" s="162" t="s">
        <v>100</v>
      </c>
      <c r="E367" s="85"/>
      <c r="F367" s="268">
        <f t="shared" si="41"/>
        <v>0</v>
      </c>
      <c r="G367" s="85">
        <f>'[1]ЯНВАРЬ'!$I$52</f>
        <v>0</v>
      </c>
      <c r="H367" s="86"/>
      <c r="I367" s="86"/>
      <c r="J367" s="268">
        <f t="shared" si="40"/>
        <v>0</v>
      </c>
      <c r="K367" s="89">
        <f t="shared" si="42"/>
        <v>0</v>
      </c>
      <c r="L367" s="89">
        <f t="shared" si="43"/>
        <v>0</v>
      </c>
    </row>
    <row r="368" spans="2:12" ht="14.25" hidden="1">
      <c r="B368" s="141" t="s">
        <v>179</v>
      </c>
      <c r="C368" s="145">
        <v>260</v>
      </c>
      <c r="D368" s="162" t="s">
        <v>101</v>
      </c>
      <c r="E368" s="85"/>
      <c r="F368" s="268">
        <f t="shared" si="41"/>
        <v>0</v>
      </c>
      <c r="G368" s="85">
        <f>'[1]ЯНВАРЬ'!$J$52</f>
        <v>0</v>
      </c>
      <c r="H368" s="86"/>
      <c r="I368" s="86"/>
      <c r="J368" s="268">
        <f t="shared" si="40"/>
        <v>0</v>
      </c>
      <c r="K368" s="89">
        <f t="shared" si="42"/>
        <v>0</v>
      </c>
      <c r="L368" s="89">
        <f t="shared" si="43"/>
        <v>0</v>
      </c>
    </row>
    <row r="369" spans="2:12" ht="14.25" hidden="1">
      <c r="B369" s="141" t="s">
        <v>180</v>
      </c>
      <c r="C369" s="145">
        <v>261</v>
      </c>
      <c r="D369" s="162" t="s">
        <v>102</v>
      </c>
      <c r="E369" s="85"/>
      <c r="F369" s="268">
        <f t="shared" si="41"/>
        <v>0</v>
      </c>
      <c r="G369" s="85">
        <f>'[1]ЯНВАРЬ'!$K$52</f>
        <v>0</v>
      </c>
      <c r="H369" s="86"/>
      <c r="I369" s="86"/>
      <c r="J369" s="268">
        <f t="shared" si="40"/>
        <v>0</v>
      </c>
      <c r="K369" s="89">
        <f t="shared" si="42"/>
        <v>0</v>
      </c>
      <c r="L369" s="89">
        <f t="shared" si="43"/>
        <v>0</v>
      </c>
    </row>
    <row r="370" spans="2:12" ht="14.25" hidden="1">
      <c r="B370" s="141" t="s">
        <v>185</v>
      </c>
      <c r="C370" s="145">
        <v>262</v>
      </c>
      <c r="D370" s="162" t="s">
        <v>103</v>
      </c>
      <c r="E370" s="85"/>
      <c r="F370" s="268">
        <f t="shared" si="41"/>
        <v>0</v>
      </c>
      <c r="G370" s="85">
        <f>'[1]ЯНВАРЬ'!$L$52</f>
        <v>0</v>
      </c>
      <c r="H370" s="86"/>
      <c r="I370" s="86"/>
      <c r="J370" s="268">
        <f t="shared" si="40"/>
        <v>0</v>
      </c>
      <c r="K370" s="89">
        <f t="shared" si="42"/>
        <v>0</v>
      </c>
      <c r="L370" s="89">
        <f t="shared" si="43"/>
        <v>0</v>
      </c>
    </row>
    <row r="371" spans="2:12" ht="25.5" hidden="1">
      <c r="B371" s="141" t="s">
        <v>186</v>
      </c>
      <c r="C371" s="145">
        <v>263</v>
      </c>
      <c r="D371" s="162" t="s">
        <v>104</v>
      </c>
      <c r="E371" s="85"/>
      <c r="F371" s="268">
        <f t="shared" si="41"/>
        <v>0</v>
      </c>
      <c r="G371" s="85">
        <f>'[1]ЯНВАРЬ'!$M$52</f>
        <v>0</v>
      </c>
      <c r="H371" s="86"/>
      <c r="I371" s="86"/>
      <c r="J371" s="268">
        <f t="shared" si="40"/>
        <v>0</v>
      </c>
      <c r="K371" s="89">
        <f t="shared" si="42"/>
        <v>0</v>
      </c>
      <c r="L371" s="89">
        <f t="shared" si="43"/>
        <v>0</v>
      </c>
    </row>
    <row r="372" spans="2:12" ht="14.25" hidden="1">
      <c r="B372" s="141" t="s">
        <v>181</v>
      </c>
      <c r="C372" s="145">
        <v>264</v>
      </c>
      <c r="D372" s="162" t="s">
        <v>105</v>
      </c>
      <c r="E372" s="85"/>
      <c r="F372" s="268">
        <f t="shared" si="41"/>
        <v>0</v>
      </c>
      <c r="G372" s="85">
        <f>'[1]ЯНВАРЬ'!$N$52</f>
        <v>0</v>
      </c>
      <c r="H372" s="86"/>
      <c r="I372" s="86"/>
      <c r="J372" s="268">
        <f t="shared" si="40"/>
        <v>0</v>
      </c>
      <c r="K372" s="89">
        <f t="shared" si="42"/>
        <v>0</v>
      </c>
      <c r="L372" s="89">
        <f t="shared" si="43"/>
        <v>0</v>
      </c>
    </row>
    <row r="373" spans="2:12" ht="25.5" hidden="1">
      <c r="B373" s="141" t="s">
        <v>187</v>
      </c>
      <c r="C373" s="145">
        <v>265</v>
      </c>
      <c r="D373" s="162" t="s">
        <v>106</v>
      </c>
      <c r="E373" s="85"/>
      <c r="F373" s="268">
        <f t="shared" si="41"/>
        <v>0</v>
      </c>
      <c r="G373" s="85">
        <f>'[1]ЯНВАРЬ'!$Q$52</f>
        <v>0</v>
      </c>
      <c r="H373" s="86"/>
      <c r="I373" s="86"/>
      <c r="J373" s="268">
        <f t="shared" si="40"/>
        <v>0</v>
      </c>
      <c r="K373" s="89">
        <f t="shared" si="42"/>
        <v>0</v>
      </c>
      <c r="L373" s="89">
        <f t="shared" si="43"/>
        <v>0</v>
      </c>
    </row>
    <row r="374" spans="2:12" ht="14.25" hidden="1">
      <c r="B374" s="141" t="s">
        <v>182</v>
      </c>
      <c r="C374" s="145">
        <v>267</v>
      </c>
      <c r="D374" s="162" t="s">
        <v>108</v>
      </c>
      <c r="E374" s="85"/>
      <c r="F374" s="268">
        <f t="shared" si="41"/>
        <v>0</v>
      </c>
      <c r="G374" s="85">
        <f>'[1]ЯНВАРЬ'!$R$52</f>
        <v>0</v>
      </c>
      <c r="H374" s="86"/>
      <c r="I374" s="86"/>
      <c r="J374" s="268">
        <f t="shared" si="40"/>
        <v>0</v>
      </c>
      <c r="K374" s="89">
        <f t="shared" si="42"/>
        <v>0</v>
      </c>
      <c r="L374" s="89">
        <f t="shared" si="43"/>
        <v>0</v>
      </c>
    </row>
    <row r="375" spans="2:12" ht="25.5" hidden="1">
      <c r="B375" s="141" t="s">
        <v>188</v>
      </c>
      <c r="C375" s="145">
        <v>268</v>
      </c>
      <c r="D375" s="162" t="s">
        <v>109</v>
      </c>
      <c r="E375" s="85"/>
      <c r="F375" s="268">
        <f t="shared" si="41"/>
        <v>0</v>
      </c>
      <c r="G375" s="85">
        <f>'[1]ЯНВАРЬ'!$T$52</f>
        <v>0</v>
      </c>
      <c r="H375" s="86"/>
      <c r="I375" s="86"/>
      <c r="J375" s="268">
        <f t="shared" si="40"/>
        <v>0</v>
      </c>
      <c r="K375" s="89">
        <f t="shared" si="42"/>
        <v>0</v>
      </c>
      <c r="L375" s="89">
        <f t="shared" si="43"/>
        <v>0</v>
      </c>
    </row>
    <row r="376" spans="2:12" ht="25.5" hidden="1">
      <c r="B376" s="141" t="s">
        <v>189</v>
      </c>
      <c r="C376" s="145">
        <v>269</v>
      </c>
      <c r="D376" s="162" t="s">
        <v>171</v>
      </c>
      <c r="E376" s="85"/>
      <c r="F376" s="268">
        <f t="shared" si="41"/>
        <v>0</v>
      </c>
      <c r="G376" s="85">
        <f>'[1]ЯНВАРЬ'!$V$52</f>
        <v>0</v>
      </c>
      <c r="H376" s="86"/>
      <c r="I376" s="86"/>
      <c r="J376" s="268">
        <f t="shared" si="40"/>
        <v>0</v>
      </c>
      <c r="K376" s="89">
        <f t="shared" si="42"/>
        <v>0</v>
      </c>
      <c r="L376" s="89">
        <f t="shared" si="43"/>
        <v>0</v>
      </c>
    </row>
    <row r="377" spans="2:12" ht="14.25" hidden="1">
      <c r="B377" s="141"/>
      <c r="C377" s="145"/>
      <c r="D377" s="162"/>
      <c r="E377" s="85"/>
      <c r="F377" s="268">
        <f t="shared" si="41"/>
        <v>0</v>
      </c>
      <c r="G377" s="85"/>
      <c r="H377" s="85"/>
      <c r="I377" s="85"/>
      <c r="J377" s="268">
        <f t="shared" si="40"/>
        <v>0</v>
      </c>
      <c r="K377" s="132"/>
      <c r="L377" s="132"/>
    </row>
    <row r="378" spans="2:12" ht="26.25" hidden="1">
      <c r="B378" s="225" t="s">
        <v>340</v>
      </c>
      <c r="C378" s="232">
        <v>256</v>
      </c>
      <c r="D378" s="227" t="s">
        <v>347</v>
      </c>
      <c r="E378" s="228">
        <f>SUM(E379:E391)</f>
        <v>0</v>
      </c>
      <c r="F378" s="228">
        <f>SUM(F379:F391)</f>
        <v>0</v>
      </c>
      <c r="G378" s="228">
        <f>SUM(G379:G391)</f>
        <v>0</v>
      </c>
      <c r="H378" s="229"/>
      <c r="I378" s="229"/>
      <c r="J378" s="228">
        <f>SUM(J379:J391)</f>
        <v>0</v>
      </c>
      <c r="K378" s="219">
        <f>E378-J378</f>
        <v>0</v>
      </c>
      <c r="L378" s="219">
        <f>F378-J378</f>
        <v>0</v>
      </c>
    </row>
    <row r="379" spans="2:12" ht="14.25" hidden="1">
      <c r="B379" s="180" t="s">
        <v>177</v>
      </c>
      <c r="C379" s="154"/>
      <c r="D379" s="171" t="s">
        <v>97</v>
      </c>
      <c r="E379" s="85"/>
      <c r="F379" s="268">
        <f>E379</f>
        <v>0</v>
      </c>
      <c r="G379" s="85"/>
      <c r="H379" s="86"/>
      <c r="I379" s="86"/>
      <c r="J379" s="268">
        <f aca="true" t="shared" si="44" ref="J379:J392">SUM(G379:I379)</f>
        <v>0</v>
      </c>
      <c r="K379" s="89">
        <f>E379-J379</f>
        <v>0</v>
      </c>
      <c r="L379" s="89">
        <f>F379-J379</f>
        <v>0</v>
      </c>
    </row>
    <row r="380" spans="2:12" ht="14.25" hidden="1">
      <c r="B380" s="141" t="s">
        <v>178</v>
      </c>
      <c r="C380" s="145">
        <v>257</v>
      </c>
      <c r="D380" s="162" t="s">
        <v>98</v>
      </c>
      <c r="E380" s="85"/>
      <c r="F380" s="268">
        <f aca="true" t="shared" si="45" ref="F380:F392">E380</f>
        <v>0</v>
      </c>
      <c r="G380" s="85"/>
      <c r="H380" s="86"/>
      <c r="I380" s="86"/>
      <c r="J380" s="268">
        <f t="shared" si="44"/>
        <v>0</v>
      </c>
      <c r="K380" s="89">
        <f aca="true" t="shared" si="46" ref="K380:K391">E380-J380</f>
        <v>0</v>
      </c>
      <c r="L380" s="89">
        <f aca="true" t="shared" si="47" ref="L380:L391">F380-J380</f>
        <v>0</v>
      </c>
    </row>
    <row r="381" spans="2:12" ht="14.25" hidden="1">
      <c r="B381" s="141" t="s">
        <v>183</v>
      </c>
      <c r="C381" s="145">
        <v>258</v>
      </c>
      <c r="D381" s="162" t="s">
        <v>99</v>
      </c>
      <c r="E381" s="85"/>
      <c r="F381" s="268">
        <f t="shared" si="45"/>
        <v>0</v>
      </c>
      <c r="G381" s="85"/>
      <c r="H381" s="86"/>
      <c r="I381" s="86"/>
      <c r="J381" s="268">
        <f t="shared" si="44"/>
        <v>0</v>
      </c>
      <c r="K381" s="89">
        <f t="shared" si="46"/>
        <v>0</v>
      </c>
      <c r="L381" s="89">
        <f t="shared" si="47"/>
        <v>0</v>
      </c>
    </row>
    <row r="382" spans="2:12" ht="14.25" hidden="1">
      <c r="B382" s="141" t="s">
        <v>184</v>
      </c>
      <c r="C382" s="145">
        <v>259</v>
      </c>
      <c r="D382" s="162" t="s">
        <v>100</v>
      </c>
      <c r="E382" s="85"/>
      <c r="F382" s="268">
        <f t="shared" si="45"/>
        <v>0</v>
      </c>
      <c r="G382" s="85"/>
      <c r="H382" s="86"/>
      <c r="I382" s="86"/>
      <c r="J382" s="268">
        <f t="shared" si="44"/>
        <v>0</v>
      </c>
      <c r="K382" s="89">
        <f t="shared" si="46"/>
        <v>0</v>
      </c>
      <c r="L382" s="89">
        <f t="shared" si="47"/>
        <v>0</v>
      </c>
    </row>
    <row r="383" spans="2:12" ht="14.25" hidden="1">
      <c r="B383" s="141" t="s">
        <v>179</v>
      </c>
      <c r="C383" s="145">
        <v>260</v>
      </c>
      <c r="D383" s="162" t="s">
        <v>101</v>
      </c>
      <c r="E383" s="85"/>
      <c r="F383" s="268">
        <f t="shared" si="45"/>
        <v>0</v>
      </c>
      <c r="G383" s="85"/>
      <c r="H383" s="86"/>
      <c r="I383" s="86"/>
      <c r="J383" s="268">
        <f t="shared" si="44"/>
        <v>0</v>
      </c>
      <c r="K383" s="89">
        <f t="shared" si="46"/>
        <v>0</v>
      </c>
      <c r="L383" s="89">
        <f t="shared" si="47"/>
        <v>0</v>
      </c>
    </row>
    <row r="384" spans="2:12" ht="14.25" hidden="1">
      <c r="B384" s="141" t="s">
        <v>180</v>
      </c>
      <c r="C384" s="145">
        <v>261</v>
      </c>
      <c r="D384" s="162" t="s">
        <v>102</v>
      </c>
      <c r="E384" s="85"/>
      <c r="F384" s="268">
        <f t="shared" si="45"/>
        <v>0</v>
      </c>
      <c r="G384" s="85"/>
      <c r="H384" s="86"/>
      <c r="I384" s="86"/>
      <c r="J384" s="268">
        <f t="shared" si="44"/>
        <v>0</v>
      </c>
      <c r="K384" s="89">
        <f t="shared" si="46"/>
        <v>0</v>
      </c>
      <c r="L384" s="89">
        <f t="shared" si="47"/>
        <v>0</v>
      </c>
    </row>
    <row r="385" spans="2:12" ht="14.25" hidden="1">
      <c r="B385" s="141" t="s">
        <v>185</v>
      </c>
      <c r="C385" s="145">
        <v>262</v>
      </c>
      <c r="D385" s="162" t="s">
        <v>103</v>
      </c>
      <c r="E385" s="85"/>
      <c r="F385" s="268">
        <f t="shared" si="45"/>
        <v>0</v>
      </c>
      <c r="G385" s="85"/>
      <c r="H385" s="86"/>
      <c r="I385" s="86"/>
      <c r="J385" s="268">
        <f t="shared" si="44"/>
        <v>0</v>
      </c>
      <c r="K385" s="89">
        <f t="shared" si="46"/>
        <v>0</v>
      </c>
      <c r="L385" s="89">
        <f t="shared" si="47"/>
        <v>0</v>
      </c>
    </row>
    <row r="386" spans="2:12" ht="25.5" hidden="1">
      <c r="B386" s="141" t="s">
        <v>186</v>
      </c>
      <c r="C386" s="145">
        <v>263</v>
      </c>
      <c r="D386" s="162" t="s">
        <v>104</v>
      </c>
      <c r="E386" s="85"/>
      <c r="F386" s="268">
        <f t="shared" si="45"/>
        <v>0</v>
      </c>
      <c r="G386" s="85"/>
      <c r="H386" s="86"/>
      <c r="I386" s="86"/>
      <c r="J386" s="268">
        <f t="shared" si="44"/>
        <v>0</v>
      </c>
      <c r="K386" s="89">
        <f t="shared" si="46"/>
        <v>0</v>
      </c>
      <c r="L386" s="89">
        <f t="shared" si="47"/>
        <v>0</v>
      </c>
    </row>
    <row r="387" spans="2:12" ht="14.25" hidden="1">
      <c r="B387" s="141" t="s">
        <v>181</v>
      </c>
      <c r="C387" s="145">
        <v>264</v>
      </c>
      <c r="D387" s="162" t="s">
        <v>105</v>
      </c>
      <c r="E387" s="85"/>
      <c r="F387" s="268">
        <f t="shared" si="45"/>
        <v>0</v>
      </c>
      <c r="G387" s="85"/>
      <c r="H387" s="86"/>
      <c r="I387" s="86"/>
      <c r="J387" s="268">
        <f t="shared" si="44"/>
        <v>0</v>
      </c>
      <c r="K387" s="89">
        <f t="shared" si="46"/>
        <v>0</v>
      </c>
      <c r="L387" s="89">
        <f t="shared" si="47"/>
        <v>0</v>
      </c>
    </row>
    <row r="388" spans="2:12" ht="25.5" hidden="1">
      <c r="B388" s="141" t="s">
        <v>187</v>
      </c>
      <c r="C388" s="145">
        <v>265</v>
      </c>
      <c r="D388" s="162" t="s">
        <v>106</v>
      </c>
      <c r="E388" s="85"/>
      <c r="F388" s="268">
        <f t="shared" si="45"/>
        <v>0</v>
      </c>
      <c r="G388" s="85"/>
      <c r="H388" s="86"/>
      <c r="I388" s="86"/>
      <c r="J388" s="268">
        <f t="shared" si="44"/>
        <v>0</v>
      </c>
      <c r="K388" s="89">
        <f t="shared" si="46"/>
        <v>0</v>
      </c>
      <c r="L388" s="89">
        <f t="shared" si="47"/>
        <v>0</v>
      </c>
    </row>
    <row r="389" spans="2:12" ht="14.25" hidden="1">
      <c r="B389" s="141" t="s">
        <v>182</v>
      </c>
      <c r="C389" s="145">
        <v>267</v>
      </c>
      <c r="D389" s="162" t="s">
        <v>108</v>
      </c>
      <c r="E389" s="85"/>
      <c r="F389" s="268">
        <f t="shared" si="45"/>
        <v>0</v>
      </c>
      <c r="G389" s="85"/>
      <c r="H389" s="86"/>
      <c r="I389" s="86"/>
      <c r="J389" s="268">
        <f t="shared" si="44"/>
        <v>0</v>
      </c>
      <c r="K389" s="89">
        <f t="shared" si="46"/>
        <v>0</v>
      </c>
      <c r="L389" s="89">
        <f t="shared" si="47"/>
        <v>0</v>
      </c>
    </row>
    <row r="390" spans="2:12" ht="25.5" hidden="1">
      <c r="B390" s="141" t="s">
        <v>188</v>
      </c>
      <c r="C390" s="145">
        <v>268</v>
      </c>
      <c r="D390" s="162" t="s">
        <v>109</v>
      </c>
      <c r="E390" s="85"/>
      <c r="F390" s="268">
        <f t="shared" si="45"/>
        <v>0</v>
      </c>
      <c r="G390" s="85"/>
      <c r="H390" s="86"/>
      <c r="I390" s="86"/>
      <c r="J390" s="268">
        <f t="shared" si="44"/>
        <v>0</v>
      </c>
      <c r="K390" s="89">
        <f t="shared" si="46"/>
        <v>0</v>
      </c>
      <c r="L390" s="89">
        <f t="shared" si="47"/>
        <v>0</v>
      </c>
    </row>
    <row r="391" spans="2:12" ht="25.5" hidden="1">
      <c r="B391" s="141" t="s">
        <v>189</v>
      </c>
      <c r="C391" s="145">
        <v>269</v>
      </c>
      <c r="D391" s="162" t="s">
        <v>171</v>
      </c>
      <c r="E391" s="85"/>
      <c r="F391" s="268">
        <f t="shared" si="45"/>
        <v>0</v>
      </c>
      <c r="G391" s="85"/>
      <c r="H391" s="86"/>
      <c r="I391" s="86"/>
      <c r="J391" s="268">
        <f t="shared" si="44"/>
        <v>0</v>
      </c>
      <c r="K391" s="89">
        <f t="shared" si="46"/>
        <v>0</v>
      </c>
      <c r="L391" s="89">
        <f t="shared" si="47"/>
        <v>0</v>
      </c>
    </row>
    <row r="392" spans="2:12" ht="14.25" hidden="1">
      <c r="B392" s="141"/>
      <c r="C392" s="145"/>
      <c r="D392" s="162"/>
      <c r="E392" s="85"/>
      <c r="F392" s="268">
        <f t="shared" si="45"/>
        <v>0</v>
      </c>
      <c r="G392" s="85"/>
      <c r="H392" s="85"/>
      <c r="I392" s="85"/>
      <c r="J392" s="268">
        <f t="shared" si="44"/>
        <v>0</v>
      </c>
      <c r="K392" s="132"/>
      <c r="L392" s="132"/>
    </row>
    <row r="393" spans="2:16" ht="15" hidden="1">
      <c r="B393" s="261" t="s">
        <v>354</v>
      </c>
      <c r="C393" s="286"/>
      <c r="D393" s="287" t="s">
        <v>362</v>
      </c>
      <c r="E393" s="280">
        <f>SUM(E394:E398)</f>
        <v>0</v>
      </c>
      <c r="F393" s="280">
        <f>SUM(F394:F398)</f>
        <v>0</v>
      </c>
      <c r="G393" s="280">
        <f>SUM(G394:G399)</f>
        <v>0</v>
      </c>
      <c r="H393" s="280"/>
      <c r="I393" s="280"/>
      <c r="J393" s="280">
        <f>SUM(J394:J399)</f>
        <v>0</v>
      </c>
      <c r="K393" s="284">
        <f>SUM(K394:K399)</f>
        <v>0</v>
      </c>
      <c r="L393" s="272">
        <f>SUM(L394:L399)</f>
        <v>0</v>
      </c>
      <c r="M393" s="273"/>
      <c r="N393" s="273"/>
      <c r="O393" s="273"/>
      <c r="P393" s="273"/>
    </row>
    <row r="394" spans="2:12" ht="14.25" hidden="1">
      <c r="B394" s="141"/>
      <c r="C394" s="145"/>
      <c r="D394" s="171" t="s">
        <v>98</v>
      </c>
      <c r="E394" s="85"/>
      <c r="F394" s="85"/>
      <c r="G394" s="85"/>
      <c r="H394" s="85"/>
      <c r="I394" s="85"/>
      <c r="J394" s="85"/>
      <c r="K394" s="89">
        <f aca="true" t="shared" si="48" ref="K394:K399">E394-J394</f>
        <v>0</v>
      </c>
      <c r="L394" s="89">
        <f aca="true" t="shared" si="49" ref="L394:L399">F394-J394</f>
        <v>0</v>
      </c>
    </row>
    <row r="395" spans="2:12" ht="14.25" hidden="1">
      <c r="B395" s="141"/>
      <c r="C395" s="145"/>
      <c r="D395" s="171" t="s">
        <v>101</v>
      </c>
      <c r="E395" s="85"/>
      <c r="F395" s="85"/>
      <c r="G395" s="85"/>
      <c r="H395" s="85"/>
      <c r="I395" s="85"/>
      <c r="J395" s="85"/>
      <c r="K395" s="89">
        <f t="shared" si="48"/>
        <v>0</v>
      </c>
      <c r="L395" s="89">
        <f t="shared" si="49"/>
        <v>0</v>
      </c>
    </row>
    <row r="396" spans="2:12" ht="14.25" hidden="1">
      <c r="B396" s="141"/>
      <c r="C396" s="145"/>
      <c r="D396" s="171" t="s">
        <v>102</v>
      </c>
      <c r="E396" s="85"/>
      <c r="F396" s="85"/>
      <c r="G396" s="85"/>
      <c r="H396" s="85"/>
      <c r="I396" s="85"/>
      <c r="J396" s="85"/>
      <c r="K396" s="89">
        <f t="shared" si="48"/>
        <v>0</v>
      </c>
      <c r="L396" s="89">
        <f t="shared" si="49"/>
        <v>0</v>
      </c>
    </row>
    <row r="397" spans="2:12" ht="14.25" hidden="1">
      <c r="B397" s="141"/>
      <c r="C397" s="145"/>
      <c r="D397" s="171" t="s">
        <v>105</v>
      </c>
      <c r="E397" s="85"/>
      <c r="F397" s="85"/>
      <c r="G397" s="85"/>
      <c r="H397" s="85"/>
      <c r="I397" s="85"/>
      <c r="J397" s="85"/>
      <c r="K397" s="132">
        <f t="shared" si="48"/>
        <v>0</v>
      </c>
      <c r="L397" s="89">
        <f t="shared" si="49"/>
        <v>0</v>
      </c>
    </row>
    <row r="398" spans="2:12" ht="14.25" hidden="1">
      <c r="B398" s="141"/>
      <c r="C398" s="145"/>
      <c r="D398" s="171" t="s">
        <v>108</v>
      </c>
      <c r="E398" s="85"/>
      <c r="F398" s="85"/>
      <c r="G398" s="85"/>
      <c r="H398" s="85"/>
      <c r="I398" s="85"/>
      <c r="J398" s="85"/>
      <c r="K398" s="89">
        <f t="shared" si="48"/>
        <v>0</v>
      </c>
      <c r="L398" s="89">
        <f t="shared" si="49"/>
        <v>0</v>
      </c>
    </row>
    <row r="399" spans="2:12" ht="14.25" hidden="1">
      <c r="B399" s="141"/>
      <c r="C399" s="145"/>
      <c r="D399" s="171"/>
      <c r="E399" s="85"/>
      <c r="F399" s="85"/>
      <c r="G399" s="85"/>
      <c r="H399" s="85"/>
      <c r="I399" s="85"/>
      <c r="J399" s="85"/>
      <c r="K399" s="132">
        <f t="shared" si="48"/>
        <v>0</v>
      </c>
      <c r="L399" s="89">
        <f t="shared" si="49"/>
        <v>0</v>
      </c>
    </row>
    <row r="400" spans="2:14" ht="26.25" hidden="1">
      <c r="B400" s="225" t="s">
        <v>298</v>
      </c>
      <c r="C400" s="232">
        <v>271</v>
      </c>
      <c r="D400" s="227" t="s">
        <v>326</v>
      </c>
      <c r="E400" s="228">
        <f>SUM(E401:E414)</f>
        <v>0</v>
      </c>
      <c r="F400" s="228">
        <f>SUM(F401:F414)</f>
        <v>0</v>
      </c>
      <c r="G400" s="228">
        <f>SUM(G401:G414)</f>
        <v>0</v>
      </c>
      <c r="H400" s="229"/>
      <c r="I400" s="229"/>
      <c r="J400" s="228">
        <f>SUM(J401:J414)</f>
        <v>0</v>
      </c>
      <c r="K400" s="233">
        <f>SUM(K401:K414)</f>
        <v>0</v>
      </c>
      <c r="L400" s="233">
        <f aca="true" t="shared" si="50" ref="L400:L414">F400-J400</f>
        <v>0</v>
      </c>
      <c r="M400" s="222"/>
      <c r="N400" s="222"/>
    </row>
    <row r="401" spans="2:12" ht="14.25" hidden="1">
      <c r="B401" s="180" t="s">
        <v>177</v>
      </c>
      <c r="C401" s="154"/>
      <c r="D401" s="171" t="s">
        <v>97</v>
      </c>
      <c r="E401" s="85"/>
      <c r="F401" s="268">
        <f>E401</f>
        <v>0</v>
      </c>
      <c r="G401" s="85"/>
      <c r="H401" s="86"/>
      <c r="I401" s="86"/>
      <c r="J401" s="268">
        <f aca="true" t="shared" si="51" ref="J401:J415">SUM(G401:I401)</f>
        <v>0</v>
      </c>
      <c r="K401" s="89">
        <f aca="true" t="shared" si="52" ref="K401:K414">E401-J401</f>
        <v>0</v>
      </c>
      <c r="L401" s="89">
        <f t="shared" si="50"/>
        <v>0</v>
      </c>
    </row>
    <row r="402" spans="2:12" ht="14.25" hidden="1">
      <c r="B402" s="141" t="s">
        <v>178</v>
      </c>
      <c r="C402" s="145">
        <v>272</v>
      </c>
      <c r="D402" s="162" t="s">
        <v>98</v>
      </c>
      <c r="E402" s="85"/>
      <c r="F402" s="268">
        <f aca="true" t="shared" si="53" ref="F402:F415">E402</f>
        <v>0</v>
      </c>
      <c r="G402" s="85"/>
      <c r="H402" s="86"/>
      <c r="I402" s="86"/>
      <c r="J402" s="268">
        <f t="shared" si="51"/>
        <v>0</v>
      </c>
      <c r="K402" s="89">
        <f t="shared" si="52"/>
        <v>0</v>
      </c>
      <c r="L402" s="89">
        <f t="shared" si="50"/>
        <v>0</v>
      </c>
    </row>
    <row r="403" spans="2:12" ht="14.25" hidden="1">
      <c r="B403" s="141" t="s">
        <v>183</v>
      </c>
      <c r="C403" s="154">
        <v>273</v>
      </c>
      <c r="D403" s="162" t="s">
        <v>99</v>
      </c>
      <c r="E403" s="85"/>
      <c r="F403" s="268">
        <f t="shared" si="53"/>
        <v>0</v>
      </c>
      <c r="G403" s="85"/>
      <c r="H403" s="86"/>
      <c r="I403" s="86"/>
      <c r="J403" s="268">
        <f t="shared" si="51"/>
        <v>0</v>
      </c>
      <c r="K403" s="89">
        <f t="shared" si="52"/>
        <v>0</v>
      </c>
      <c r="L403" s="89">
        <f t="shared" si="50"/>
        <v>0</v>
      </c>
    </row>
    <row r="404" spans="2:12" ht="14.25" hidden="1">
      <c r="B404" s="141" t="s">
        <v>184</v>
      </c>
      <c r="C404" s="145">
        <v>274</v>
      </c>
      <c r="D404" s="162" t="s">
        <v>100</v>
      </c>
      <c r="E404" s="85"/>
      <c r="F404" s="268">
        <f t="shared" si="53"/>
        <v>0</v>
      </c>
      <c r="G404" s="85"/>
      <c r="H404" s="86"/>
      <c r="I404" s="86"/>
      <c r="J404" s="268">
        <f t="shared" si="51"/>
        <v>0</v>
      </c>
      <c r="K404" s="89">
        <f t="shared" si="52"/>
        <v>0</v>
      </c>
      <c r="L404" s="89">
        <f t="shared" si="50"/>
        <v>0</v>
      </c>
    </row>
    <row r="405" spans="2:12" ht="14.25" hidden="1">
      <c r="B405" s="141" t="s">
        <v>179</v>
      </c>
      <c r="C405" s="145">
        <v>275</v>
      </c>
      <c r="D405" s="162" t="s">
        <v>101</v>
      </c>
      <c r="E405" s="85"/>
      <c r="F405" s="268">
        <f t="shared" si="53"/>
        <v>0</v>
      </c>
      <c r="G405" s="85"/>
      <c r="H405" s="86"/>
      <c r="I405" s="86"/>
      <c r="J405" s="268">
        <f t="shared" si="51"/>
        <v>0</v>
      </c>
      <c r="K405" s="89">
        <f t="shared" si="52"/>
        <v>0</v>
      </c>
      <c r="L405" s="89">
        <f t="shared" si="50"/>
        <v>0</v>
      </c>
    </row>
    <row r="406" spans="2:12" ht="14.25" hidden="1">
      <c r="B406" s="141" t="s">
        <v>180</v>
      </c>
      <c r="C406" s="145">
        <v>276</v>
      </c>
      <c r="D406" s="162" t="s">
        <v>102</v>
      </c>
      <c r="E406" s="85"/>
      <c r="F406" s="268">
        <f t="shared" si="53"/>
        <v>0</v>
      </c>
      <c r="G406" s="85"/>
      <c r="H406" s="86"/>
      <c r="I406" s="86"/>
      <c r="J406" s="268">
        <f t="shared" si="51"/>
        <v>0</v>
      </c>
      <c r="K406" s="89">
        <f t="shared" si="52"/>
        <v>0</v>
      </c>
      <c r="L406" s="89">
        <f t="shared" si="50"/>
        <v>0</v>
      </c>
    </row>
    <row r="407" spans="2:12" ht="14.25" hidden="1">
      <c r="B407" s="141" t="s">
        <v>185</v>
      </c>
      <c r="C407" s="145">
        <v>277</v>
      </c>
      <c r="D407" s="162" t="s">
        <v>103</v>
      </c>
      <c r="E407" s="85"/>
      <c r="F407" s="268">
        <f t="shared" si="53"/>
        <v>0</v>
      </c>
      <c r="G407" s="85"/>
      <c r="H407" s="86"/>
      <c r="I407" s="86"/>
      <c r="J407" s="268">
        <f t="shared" si="51"/>
        <v>0</v>
      </c>
      <c r="K407" s="89">
        <f t="shared" si="52"/>
        <v>0</v>
      </c>
      <c r="L407" s="89">
        <f t="shared" si="50"/>
        <v>0</v>
      </c>
    </row>
    <row r="408" spans="2:12" ht="25.5" hidden="1">
      <c r="B408" s="141" t="s">
        <v>186</v>
      </c>
      <c r="C408" s="145">
        <v>278</v>
      </c>
      <c r="D408" s="162" t="s">
        <v>104</v>
      </c>
      <c r="E408" s="85"/>
      <c r="F408" s="268">
        <f t="shared" si="53"/>
        <v>0</v>
      </c>
      <c r="G408" s="85"/>
      <c r="H408" s="86"/>
      <c r="I408" s="86"/>
      <c r="J408" s="268">
        <f t="shared" si="51"/>
        <v>0</v>
      </c>
      <c r="K408" s="89">
        <f t="shared" si="52"/>
        <v>0</v>
      </c>
      <c r="L408" s="89">
        <f t="shared" si="50"/>
        <v>0</v>
      </c>
    </row>
    <row r="409" spans="2:12" ht="14.25" hidden="1">
      <c r="B409" s="141" t="s">
        <v>181</v>
      </c>
      <c r="C409" s="145">
        <v>279</v>
      </c>
      <c r="D409" s="162" t="s">
        <v>105</v>
      </c>
      <c r="E409" s="85"/>
      <c r="F409" s="268">
        <f t="shared" si="53"/>
        <v>0</v>
      </c>
      <c r="G409" s="85"/>
      <c r="H409" s="86"/>
      <c r="I409" s="86"/>
      <c r="J409" s="268">
        <f t="shared" si="51"/>
        <v>0</v>
      </c>
      <c r="K409" s="89">
        <f t="shared" si="52"/>
        <v>0</v>
      </c>
      <c r="L409" s="89">
        <f t="shared" si="50"/>
        <v>0</v>
      </c>
    </row>
    <row r="410" spans="2:12" ht="25.5" hidden="1">
      <c r="B410" s="141" t="s">
        <v>187</v>
      </c>
      <c r="C410" s="145">
        <v>280</v>
      </c>
      <c r="D410" s="162" t="s">
        <v>106</v>
      </c>
      <c r="E410" s="85"/>
      <c r="F410" s="268">
        <f t="shared" si="53"/>
        <v>0</v>
      </c>
      <c r="G410" s="85"/>
      <c r="H410" s="86"/>
      <c r="I410" s="86"/>
      <c r="J410" s="268">
        <f t="shared" si="51"/>
        <v>0</v>
      </c>
      <c r="K410" s="89">
        <f t="shared" si="52"/>
        <v>0</v>
      </c>
      <c r="L410" s="89">
        <f t="shared" si="50"/>
        <v>0</v>
      </c>
    </row>
    <row r="411" spans="2:12" ht="14.25" hidden="1">
      <c r="B411" s="141"/>
      <c r="C411" s="145">
        <v>281</v>
      </c>
      <c r="D411" s="162" t="s">
        <v>107</v>
      </c>
      <c r="E411" s="85"/>
      <c r="F411" s="268">
        <f t="shared" si="53"/>
        <v>0</v>
      </c>
      <c r="G411" s="85"/>
      <c r="H411" s="86"/>
      <c r="I411" s="86"/>
      <c r="J411" s="268">
        <f t="shared" si="51"/>
        <v>0</v>
      </c>
      <c r="K411" s="89">
        <f t="shared" si="52"/>
        <v>0</v>
      </c>
      <c r="L411" s="89">
        <f t="shared" si="50"/>
        <v>0</v>
      </c>
    </row>
    <row r="412" spans="2:12" ht="14.25" hidden="1">
      <c r="B412" s="141" t="s">
        <v>182</v>
      </c>
      <c r="C412" s="145">
        <v>282</v>
      </c>
      <c r="D412" s="162" t="s">
        <v>108</v>
      </c>
      <c r="E412" s="85"/>
      <c r="F412" s="268">
        <f t="shared" si="53"/>
        <v>0</v>
      </c>
      <c r="G412" s="85"/>
      <c r="H412" s="86"/>
      <c r="I412" s="86"/>
      <c r="J412" s="268">
        <f t="shared" si="51"/>
        <v>0</v>
      </c>
      <c r="K412" s="89">
        <f t="shared" si="52"/>
        <v>0</v>
      </c>
      <c r="L412" s="89">
        <f t="shared" si="50"/>
        <v>0</v>
      </c>
    </row>
    <row r="413" spans="2:12" ht="25.5" hidden="1">
      <c r="B413" s="141" t="s">
        <v>188</v>
      </c>
      <c r="C413" s="145">
        <v>283</v>
      </c>
      <c r="D413" s="162" t="s">
        <v>109</v>
      </c>
      <c r="E413" s="85"/>
      <c r="F413" s="268">
        <f t="shared" si="53"/>
        <v>0</v>
      </c>
      <c r="G413" s="85"/>
      <c r="H413" s="86"/>
      <c r="I413" s="86"/>
      <c r="J413" s="268">
        <f t="shared" si="51"/>
        <v>0</v>
      </c>
      <c r="K413" s="89">
        <f t="shared" si="52"/>
        <v>0</v>
      </c>
      <c r="L413" s="89">
        <f t="shared" si="50"/>
        <v>0</v>
      </c>
    </row>
    <row r="414" spans="2:12" ht="25.5" hidden="1">
      <c r="B414" s="141" t="s">
        <v>189</v>
      </c>
      <c r="C414" s="145">
        <v>284</v>
      </c>
      <c r="D414" s="162" t="s">
        <v>171</v>
      </c>
      <c r="E414" s="85"/>
      <c r="F414" s="268">
        <f t="shared" si="53"/>
        <v>0</v>
      </c>
      <c r="G414" s="85"/>
      <c r="H414" s="86"/>
      <c r="I414" s="86"/>
      <c r="J414" s="268">
        <f t="shared" si="51"/>
        <v>0</v>
      </c>
      <c r="K414" s="89">
        <f t="shared" si="52"/>
        <v>0</v>
      </c>
      <c r="L414" s="89">
        <f t="shared" si="50"/>
        <v>0</v>
      </c>
    </row>
    <row r="415" spans="2:12" ht="14.25" hidden="1">
      <c r="B415" s="141"/>
      <c r="C415" s="145"/>
      <c r="D415" s="162"/>
      <c r="E415" s="85"/>
      <c r="F415" s="268">
        <f t="shared" si="53"/>
        <v>0</v>
      </c>
      <c r="G415" s="85"/>
      <c r="H415" s="85"/>
      <c r="I415" s="85"/>
      <c r="J415" s="268">
        <f t="shared" si="51"/>
        <v>0</v>
      </c>
      <c r="K415" s="132"/>
      <c r="L415" s="132"/>
    </row>
    <row r="416" spans="2:12" ht="26.25" hidden="1">
      <c r="B416" s="225" t="s">
        <v>341</v>
      </c>
      <c r="C416" s="232">
        <v>271</v>
      </c>
      <c r="D416" s="227" t="s">
        <v>348</v>
      </c>
      <c r="E416" s="228">
        <f>SUM(E417:E430)</f>
        <v>0</v>
      </c>
      <c r="F416" s="228">
        <f>SUM(F417:F430)</f>
        <v>0</v>
      </c>
      <c r="G416" s="228">
        <f>SUM(G417:G430)</f>
        <v>0</v>
      </c>
      <c r="H416" s="229"/>
      <c r="I416" s="229"/>
      <c r="J416" s="228">
        <f>SUM(J417:J430)</f>
        <v>0</v>
      </c>
      <c r="K416" s="233">
        <f>SUM(K417:K430)</f>
        <v>0</v>
      </c>
      <c r="L416" s="233">
        <f aca="true" t="shared" si="54" ref="L416:L430">F416-J416</f>
        <v>0</v>
      </c>
    </row>
    <row r="417" spans="2:12" ht="14.25" hidden="1">
      <c r="B417" s="180" t="s">
        <v>177</v>
      </c>
      <c r="C417" s="154"/>
      <c r="D417" s="171" t="s">
        <v>97</v>
      </c>
      <c r="E417" s="85"/>
      <c r="F417" s="268">
        <f>E417</f>
        <v>0</v>
      </c>
      <c r="G417" s="85"/>
      <c r="H417" s="86"/>
      <c r="I417" s="86"/>
      <c r="J417" s="268">
        <f aca="true" t="shared" si="55" ref="J417:J437">SUM(G417:I417)</f>
        <v>0</v>
      </c>
      <c r="K417" s="89">
        <f aca="true" t="shared" si="56" ref="K417:K430">E417-J417</f>
        <v>0</v>
      </c>
      <c r="L417" s="89">
        <f t="shared" si="54"/>
        <v>0</v>
      </c>
    </row>
    <row r="418" spans="2:12" ht="14.25" hidden="1">
      <c r="B418" s="141" t="s">
        <v>178</v>
      </c>
      <c r="C418" s="145">
        <v>272</v>
      </c>
      <c r="D418" s="162" t="s">
        <v>98</v>
      </c>
      <c r="E418" s="85"/>
      <c r="F418" s="268">
        <f aca="true" t="shared" si="57" ref="F418:F437">E418</f>
        <v>0</v>
      </c>
      <c r="G418" s="85"/>
      <c r="H418" s="86"/>
      <c r="I418" s="86"/>
      <c r="J418" s="268">
        <f t="shared" si="55"/>
        <v>0</v>
      </c>
      <c r="K418" s="89">
        <f t="shared" si="56"/>
        <v>0</v>
      </c>
      <c r="L418" s="89">
        <f t="shared" si="54"/>
        <v>0</v>
      </c>
    </row>
    <row r="419" spans="2:12" ht="14.25" hidden="1">
      <c r="B419" s="141" t="s">
        <v>183</v>
      </c>
      <c r="C419" s="154">
        <v>273</v>
      </c>
      <c r="D419" s="162" t="s">
        <v>99</v>
      </c>
      <c r="E419" s="85"/>
      <c r="F419" s="268">
        <f t="shared" si="57"/>
        <v>0</v>
      </c>
      <c r="G419" s="85"/>
      <c r="H419" s="86"/>
      <c r="I419" s="86"/>
      <c r="J419" s="268">
        <f t="shared" si="55"/>
        <v>0</v>
      </c>
      <c r="K419" s="89">
        <f t="shared" si="56"/>
        <v>0</v>
      </c>
      <c r="L419" s="89">
        <f t="shared" si="54"/>
        <v>0</v>
      </c>
    </row>
    <row r="420" spans="2:12" ht="14.25" hidden="1">
      <c r="B420" s="141" t="s">
        <v>184</v>
      </c>
      <c r="C420" s="145">
        <v>274</v>
      </c>
      <c r="D420" s="162" t="s">
        <v>100</v>
      </c>
      <c r="E420" s="85"/>
      <c r="F420" s="268">
        <f t="shared" si="57"/>
        <v>0</v>
      </c>
      <c r="G420" s="85"/>
      <c r="H420" s="86"/>
      <c r="I420" s="86"/>
      <c r="J420" s="268">
        <f t="shared" si="55"/>
        <v>0</v>
      </c>
      <c r="K420" s="89">
        <f t="shared" si="56"/>
        <v>0</v>
      </c>
      <c r="L420" s="89">
        <f t="shared" si="54"/>
        <v>0</v>
      </c>
    </row>
    <row r="421" spans="2:12" ht="14.25" hidden="1">
      <c r="B421" s="141" t="s">
        <v>179</v>
      </c>
      <c r="C421" s="145">
        <v>275</v>
      </c>
      <c r="D421" s="162" t="s">
        <v>101</v>
      </c>
      <c r="E421" s="85"/>
      <c r="F421" s="268">
        <f t="shared" si="57"/>
        <v>0</v>
      </c>
      <c r="G421" s="85"/>
      <c r="H421" s="86"/>
      <c r="I421" s="86"/>
      <c r="J421" s="268">
        <f t="shared" si="55"/>
        <v>0</v>
      </c>
      <c r="K421" s="89">
        <f t="shared" si="56"/>
        <v>0</v>
      </c>
      <c r="L421" s="89">
        <f t="shared" si="54"/>
        <v>0</v>
      </c>
    </row>
    <row r="422" spans="2:12" ht="14.25" hidden="1">
      <c r="B422" s="141" t="s">
        <v>180</v>
      </c>
      <c r="C422" s="145">
        <v>276</v>
      </c>
      <c r="D422" s="162" t="s">
        <v>102</v>
      </c>
      <c r="E422" s="85"/>
      <c r="F422" s="268">
        <f t="shared" si="57"/>
        <v>0</v>
      </c>
      <c r="G422" s="85"/>
      <c r="H422" s="86"/>
      <c r="I422" s="86"/>
      <c r="J422" s="268">
        <f t="shared" si="55"/>
        <v>0</v>
      </c>
      <c r="K422" s="89">
        <f t="shared" si="56"/>
        <v>0</v>
      </c>
      <c r="L422" s="89">
        <f t="shared" si="54"/>
        <v>0</v>
      </c>
    </row>
    <row r="423" spans="2:12" ht="14.25" hidden="1">
      <c r="B423" s="141" t="s">
        <v>185</v>
      </c>
      <c r="C423" s="145">
        <v>277</v>
      </c>
      <c r="D423" s="162" t="s">
        <v>103</v>
      </c>
      <c r="E423" s="85"/>
      <c r="F423" s="268">
        <f t="shared" si="57"/>
        <v>0</v>
      </c>
      <c r="G423" s="85"/>
      <c r="H423" s="86"/>
      <c r="I423" s="86"/>
      <c r="J423" s="268">
        <f t="shared" si="55"/>
        <v>0</v>
      </c>
      <c r="K423" s="89">
        <f t="shared" si="56"/>
        <v>0</v>
      </c>
      <c r="L423" s="89">
        <f t="shared" si="54"/>
        <v>0</v>
      </c>
    </row>
    <row r="424" spans="2:12" ht="25.5" hidden="1">
      <c r="B424" s="141" t="s">
        <v>186</v>
      </c>
      <c r="C424" s="145">
        <v>278</v>
      </c>
      <c r="D424" s="162" t="s">
        <v>104</v>
      </c>
      <c r="E424" s="85"/>
      <c r="F424" s="268">
        <f t="shared" si="57"/>
        <v>0</v>
      </c>
      <c r="G424" s="85"/>
      <c r="H424" s="86"/>
      <c r="I424" s="86"/>
      <c r="J424" s="268">
        <f t="shared" si="55"/>
        <v>0</v>
      </c>
      <c r="K424" s="89">
        <f t="shared" si="56"/>
        <v>0</v>
      </c>
      <c r="L424" s="89">
        <f t="shared" si="54"/>
        <v>0</v>
      </c>
    </row>
    <row r="425" spans="2:12" ht="14.25" hidden="1">
      <c r="B425" s="141" t="s">
        <v>181</v>
      </c>
      <c r="C425" s="145">
        <v>279</v>
      </c>
      <c r="D425" s="162" t="s">
        <v>105</v>
      </c>
      <c r="E425" s="85"/>
      <c r="F425" s="268">
        <f t="shared" si="57"/>
        <v>0</v>
      </c>
      <c r="G425" s="85"/>
      <c r="H425" s="86"/>
      <c r="I425" s="86"/>
      <c r="J425" s="268">
        <f t="shared" si="55"/>
        <v>0</v>
      </c>
      <c r="K425" s="89">
        <f t="shared" si="56"/>
        <v>0</v>
      </c>
      <c r="L425" s="89">
        <f t="shared" si="54"/>
        <v>0</v>
      </c>
    </row>
    <row r="426" spans="2:12" ht="25.5" hidden="1">
      <c r="B426" s="141" t="s">
        <v>187</v>
      </c>
      <c r="C426" s="145">
        <v>280</v>
      </c>
      <c r="D426" s="162" t="s">
        <v>106</v>
      </c>
      <c r="E426" s="85"/>
      <c r="F426" s="268">
        <f t="shared" si="57"/>
        <v>0</v>
      </c>
      <c r="G426" s="85"/>
      <c r="H426" s="86"/>
      <c r="I426" s="86"/>
      <c r="J426" s="268">
        <f t="shared" si="55"/>
        <v>0</v>
      </c>
      <c r="K426" s="89">
        <f t="shared" si="56"/>
        <v>0</v>
      </c>
      <c r="L426" s="89">
        <f t="shared" si="54"/>
        <v>0</v>
      </c>
    </row>
    <row r="427" spans="2:12" ht="14.25" hidden="1">
      <c r="B427" s="141"/>
      <c r="C427" s="145">
        <v>281</v>
      </c>
      <c r="D427" s="162" t="s">
        <v>107</v>
      </c>
      <c r="E427" s="85"/>
      <c r="F427" s="268">
        <f t="shared" si="57"/>
        <v>0</v>
      </c>
      <c r="G427" s="85"/>
      <c r="H427" s="86"/>
      <c r="I427" s="86"/>
      <c r="J427" s="268">
        <f t="shared" si="55"/>
        <v>0</v>
      </c>
      <c r="K427" s="89">
        <f t="shared" si="56"/>
        <v>0</v>
      </c>
      <c r="L427" s="89">
        <f t="shared" si="54"/>
        <v>0</v>
      </c>
    </row>
    <row r="428" spans="2:12" ht="14.25" hidden="1">
      <c r="B428" s="141" t="s">
        <v>182</v>
      </c>
      <c r="C428" s="145">
        <v>282</v>
      </c>
      <c r="D428" s="162" t="s">
        <v>108</v>
      </c>
      <c r="E428" s="85"/>
      <c r="F428" s="268">
        <f t="shared" si="57"/>
        <v>0</v>
      </c>
      <c r="G428" s="85"/>
      <c r="H428" s="86"/>
      <c r="I428" s="86"/>
      <c r="J428" s="268">
        <f t="shared" si="55"/>
        <v>0</v>
      </c>
      <c r="K428" s="89">
        <f t="shared" si="56"/>
        <v>0</v>
      </c>
      <c r="L428" s="89">
        <f t="shared" si="54"/>
        <v>0</v>
      </c>
    </row>
    <row r="429" spans="2:12" ht="25.5" hidden="1">
      <c r="B429" s="141" t="s">
        <v>188</v>
      </c>
      <c r="C429" s="145">
        <v>283</v>
      </c>
      <c r="D429" s="162" t="s">
        <v>109</v>
      </c>
      <c r="E429" s="85"/>
      <c r="F429" s="268">
        <f t="shared" si="57"/>
        <v>0</v>
      </c>
      <c r="G429" s="85"/>
      <c r="H429" s="86"/>
      <c r="I429" s="86"/>
      <c r="J429" s="268">
        <f t="shared" si="55"/>
        <v>0</v>
      </c>
      <c r="K429" s="89">
        <f t="shared" si="56"/>
        <v>0</v>
      </c>
      <c r="L429" s="89">
        <f t="shared" si="54"/>
        <v>0</v>
      </c>
    </row>
    <row r="430" spans="2:12" ht="25.5" hidden="1">
      <c r="B430" s="141" t="s">
        <v>189</v>
      </c>
      <c r="C430" s="145">
        <v>284</v>
      </c>
      <c r="D430" s="162" t="s">
        <v>171</v>
      </c>
      <c r="E430" s="85"/>
      <c r="F430" s="268">
        <f t="shared" si="57"/>
        <v>0</v>
      </c>
      <c r="G430" s="85"/>
      <c r="H430" s="86"/>
      <c r="I430" s="86"/>
      <c r="J430" s="268">
        <f t="shared" si="55"/>
        <v>0</v>
      </c>
      <c r="K430" s="89">
        <f t="shared" si="56"/>
        <v>0</v>
      </c>
      <c r="L430" s="89">
        <f t="shared" si="54"/>
        <v>0</v>
      </c>
    </row>
    <row r="431" spans="2:12" ht="14.25">
      <c r="B431" s="141"/>
      <c r="C431" s="145"/>
      <c r="D431" s="162"/>
      <c r="E431" s="85"/>
      <c r="F431" s="268">
        <f t="shared" si="57"/>
        <v>0</v>
      </c>
      <c r="G431" s="85"/>
      <c r="H431" s="85"/>
      <c r="I431" s="85"/>
      <c r="J431" s="268">
        <f t="shared" si="55"/>
        <v>0</v>
      </c>
      <c r="K431" s="132"/>
      <c r="L431" s="132"/>
    </row>
    <row r="432" spans="2:14" ht="15" hidden="1">
      <c r="B432" s="261" t="s">
        <v>354</v>
      </c>
      <c r="C432" s="286"/>
      <c r="D432" s="287" t="s">
        <v>363</v>
      </c>
      <c r="E432" s="280">
        <f>SUM(E433:E436)</f>
        <v>0</v>
      </c>
      <c r="F432" s="268">
        <f t="shared" si="57"/>
        <v>0</v>
      </c>
      <c r="G432" s="280">
        <f>SUM(G433:G436)</f>
        <v>0</v>
      </c>
      <c r="H432" s="280"/>
      <c r="I432" s="280"/>
      <c r="J432" s="268">
        <f t="shared" si="55"/>
        <v>0</v>
      </c>
      <c r="K432" s="284">
        <f>SUM(K433:K436)</f>
        <v>0</v>
      </c>
      <c r="L432" s="272">
        <f>SUM(L433:L436)</f>
        <v>0</v>
      </c>
      <c r="M432" s="273"/>
      <c r="N432" s="273"/>
    </row>
    <row r="433" spans="2:12" ht="14.25" hidden="1">
      <c r="B433" s="141" t="s">
        <v>178</v>
      </c>
      <c r="C433" s="145"/>
      <c r="D433" s="171" t="s">
        <v>98</v>
      </c>
      <c r="E433" s="85"/>
      <c r="F433" s="268">
        <f t="shared" si="57"/>
        <v>0</v>
      </c>
      <c r="G433" s="85"/>
      <c r="H433" s="85"/>
      <c r="I433" s="85"/>
      <c r="J433" s="268">
        <f t="shared" si="55"/>
        <v>0</v>
      </c>
      <c r="K433" s="89">
        <f>E433-J433</f>
        <v>0</v>
      </c>
      <c r="L433" s="89">
        <f>F433-J433</f>
        <v>0</v>
      </c>
    </row>
    <row r="434" spans="2:12" ht="14.25" hidden="1">
      <c r="B434" s="141" t="s">
        <v>180</v>
      </c>
      <c r="C434" s="145"/>
      <c r="D434" s="171" t="s">
        <v>104</v>
      </c>
      <c r="E434" s="85"/>
      <c r="F434" s="268">
        <f t="shared" si="57"/>
        <v>0</v>
      </c>
      <c r="G434" s="85"/>
      <c r="H434" s="85"/>
      <c r="I434" s="85"/>
      <c r="J434" s="268">
        <f t="shared" si="55"/>
        <v>0</v>
      </c>
      <c r="K434" s="89">
        <f>E434-J434</f>
        <v>0</v>
      </c>
      <c r="L434" s="89">
        <f>F434-J434</f>
        <v>0</v>
      </c>
    </row>
    <row r="435" spans="2:12" ht="14.25" hidden="1">
      <c r="B435" s="141" t="s">
        <v>182</v>
      </c>
      <c r="C435" s="145"/>
      <c r="D435" s="171" t="s">
        <v>108</v>
      </c>
      <c r="E435" s="85"/>
      <c r="F435" s="268">
        <f t="shared" si="57"/>
        <v>0</v>
      </c>
      <c r="G435" s="85"/>
      <c r="H435" s="85"/>
      <c r="I435" s="85"/>
      <c r="J435" s="268">
        <f t="shared" si="55"/>
        <v>0</v>
      </c>
      <c r="K435" s="89">
        <f>E435-J435</f>
        <v>0</v>
      </c>
      <c r="L435" s="89">
        <f>F435-J435</f>
        <v>0</v>
      </c>
    </row>
    <row r="436" spans="2:12" ht="25.5" hidden="1">
      <c r="B436" s="141" t="s">
        <v>189</v>
      </c>
      <c r="C436" s="145"/>
      <c r="D436" s="171" t="s">
        <v>171</v>
      </c>
      <c r="E436" s="85"/>
      <c r="F436" s="268">
        <f t="shared" si="57"/>
        <v>0</v>
      </c>
      <c r="G436" s="85"/>
      <c r="H436" s="85"/>
      <c r="I436" s="85"/>
      <c r="J436" s="268">
        <f t="shared" si="55"/>
        <v>0</v>
      </c>
      <c r="K436" s="89">
        <f>E436-J436</f>
        <v>0</v>
      </c>
      <c r="L436" s="89">
        <f>F436-J436</f>
        <v>0</v>
      </c>
    </row>
    <row r="437" spans="2:12" ht="14.25">
      <c r="B437" s="141"/>
      <c r="C437" s="145"/>
      <c r="D437" s="162"/>
      <c r="E437" s="85"/>
      <c r="F437" s="268">
        <f t="shared" si="57"/>
        <v>0</v>
      </c>
      <c r="G437" s="85"/>
      <c r="H437" s="85"/>
      <c r="I437" s="85"/>
      <c r="J437" s="268">
        <f t="shared" si="55"/>
        <v>0</v>
      </c>
      <c r="K437" s="132"/>
      <c r="L437" s="132"/>
    </row>
    <row r="438" spans="2:14" ht="39">
      <c r="B438" s="214" t="s">
        <v>417</v>
      </c>
      <c r="C438" s="215"/>
      <c r="D438" s="216" t="s">
        <v>329</v>
      </c>
      <c r="E438" s="217">
        <f>SUM(E439:E440)</f>
        <v>348000</v>
      </c>
      <c r="F438" s="217">
        <f>SUM(F439:F440)</f>
        <v>348000</v>
      </c>
      <c r="G438" s="217">
        <f>SUM(G439:G440)</f>
        <v>158900</v>
      </c>
      <c r="H438" s="217">
        <f>H439+H440</f>
        <v>0</v>
      </c>
      <c r="I438" s="217">
        <f>I439+I440</f>
        <v>0</v>
      </c>
      <c r="J438" s="217">
        <f>SUM(J439:J440)</f>
        <v>158900</v>
      </c>
      <c r="K438" s="217">
        <f>K439+K440</f>
        <v>189100</v>
      </c>
      <c r="L438" s="217">
        <f>F438-J438</f>
        <v>189100</v>
      </c>
      <c r="M438" s="220"/>
      <c r="N438" s="220"/>
    </row>
    <row r="439" spans="2:12" ht="14.25">
      <c r="B439" s="141" t="s">
        <v>177</v>
      </c>
      <c r="C439" s="145"/>
      <c r="D439" s="162" t="s">
        <v>97</v>
      </c>
      <c r="E439" s="85">
        <v>259000</v>
      </c>
      <c r="F439" s="268">
        <f>E439</f>
        <v>259000</v>
      </c>
      <c r="G439" s="85">
        <f>19100+19200+11100+61700+5900</f>
        <v>117000</v>
      </c>
      <c r="H439" s="85"/>
      <c r="I439" s="85"/>
      <c r="J439" s="268">
        <f>SUM(G439:I439)</f>
        <v>117000</v>
      </c>
      <c r="K439" s="89">
        <f>E439-J439</f>
        <v>142000</v>
      </c>
      <c r="L439" s="89">
        <f>F439-J439</f>
        <v>142000</v>
      </c>
    </row>
    <row r="440" spans="2:12" ht="14.25">
      <c r="B440" s="141" t="s">
        <v>183</v>
      </c>
      <c r="C440" s="145"/>
      <c r="D440" s="162" t="s">
        <v>99</v>
      </c>
      <c r="E440" s="85">
        <v>89000</v>
      </c>
      <c r="F440" s="268">
        <f>E440</f>
        <v>89000</v>
      </c>
      <c r="G440" s="85">
        <f>6500+6600+3800+16281+819+7900</f>
        <v>41900</v>
      </c>
      <c r="H440" s="85"/>
      <c r="I440" s="85"/>
      <c r="J440" s="268">
        <f>SUM(G440:I440)</f>
        <v>41900</v>
      </c>
      <c r="K440" s="89">
        <f>E440-J440</f>
        <v>47100</v>
      </c>
      <c r="L440" s="89">
        <f>F440-J440</f>
        <v>47100</v>
      </c>
    </row>
    <row r="441" spans="2:12" ht="26.25">
      <c r="B441" s="214" t="s">
        <v>418</v>
      </c>
      <c r="C441" s="215"/>
      <c r="D441" s="216" t="s">
        <v>329</v>
      </c>
      <c r="E441" s="217">
        <f>SUM(E442:E451)</f>
        <v>62000</v>
      </c>
      <c r="F441" s="217">
        <f>SUM(F442:F451)</f>
        <v>62000</v>
      </c>
      <c r="G441" s="217">
        <f>SUM(G442:G451)</f>
        <v>94500</v>
      </c>
      <c r="H441" s="217">
        <f>H442+H443</f>
        <v>0</v>
      </c>
      <c r="I441" s="217">
        <f>I442+I443</f>
        <v>0</v>
      </c>
      <c r="J441" s="217">
        <f>SUM(J442:J451)</f>
        <v>94500</v>
      </c>
      <c r="K441" s="217">
        <f>K442+K443</f>
        <v>0</v>
      </c>
      <c r="L441" s="217">
        <f>F441-J441</f>
        <v>-32500</v>
      </c>
    </row>
    <row r="442" spans="2:12" ht="14.25">
      <c r="B442" s="141" t="s">
        <v>177</v>
      </c>
      <c r="C442" s="145"/>
      <c r="D442" s="162" t="s">
        <v>97</v>
      </c>
      <c r="E442" s="85">
        <v>46000</v>
      </c>
      <c r="F442" s="268">
        <f>E442</f>
        <v>46000</v>
      </c>
      <c r="G442" s="85">
        <f>46500+3800+6000+932+12468+1200</f>
        <v>70900</v>
      </c>
      <c r="H442" s="85"/>
      <c r="I442" s="85"/>
      <c r="J442" s="268">
        <f>SUM(G442:I442)</f>
        <v>70900</v>
      </c>
      <c r="K442" s="89"/>
      <c r="L442" s="89">
        <f>F442-J442</f>
        <v>-24900</v>
      </c>
    </row>
    <row r="443" spans="2:14" ht="14.25" hidden="1">
      <c r="B443" s="141" t="s">
        <v>183</v>
      </c>
      <c r="C443" s="145"/>
      <c r="D443" s="162" t="s">
        <v>99</v>
      </c>
      <c r="E443" s="235">
        <f>SUM(E444:F448)</f>
        <v>0</v>
      </c>
      <c r="F443" s="235">
        <f>SUM(F444:G448)</f>
        <v>0</v>
      </c>
      <c r="G443" s="235"/>
      <c r="H443" s="235"/>
      <c r="I443" s="235"/>
      <c r="J443" s="235">
        <f>J444+J445+J446+J447+J448</f>
        <v>0</v>
      </c>
      <c r="K443" s="236">
        <f>E443-J443</f>
        <v>0</v>
      </c>
      <c r="L443" s="236"/>
      <c r="M443" s="234"/>
      <c r="N443" s="234"/>
    </row>
    <row r="444" spans="2:12" ht="14.25" hidden="1">
      <c r="B444" s="141"/>
      <c r="C444" s="145"/>
      <c r="D444" s="162" t="s">
        <v>98</v>
      </c>
      <c r="E444" s="85"/>
      <c r="F444" s="85"/>
      <c r="G444" s="85"/>
      <c r="H444" s="85"/>
      <c r="I444" s="85"/>
      <c r="J444" s="85"/>
      <c r="K444" s="89"/>
      <c r="L444" s="89"/>
    </row>
    <row r="445" spans="2:12" ht="14.25" hidden="1">
      <c r="B445" s="141"/>
      <c r="C445" s="145"/>
      <c r="D445" s="162" t="s">
        <v>99</v>
      </c>
      <c r="E445" s="85"/>
      <c r="F445" s="85"/>
      <c r="G445" s="85"/>
      <c r="H445" s="85"/>
      <c r="I445" s="85"/>
      <c r="J445" s="85"/>
      <c r="K445" s="89"/>
      <c r="L445" s="89"/>
    </row>
    <row r="446" spans="2:12" ht="14.25" hidden="1">
      <c r="B446" s="141"/>
      <c r="C446" s="145"/>
      <c r="D446" s="162" t="s">
        <v>101</v>
      </c>
      <c r="E446" s="85"/>
      <c r="F446" s="85"/>
      <c r="G446" s="85"/>
      <c r="H446" s="85"/>
      <c r="I446" s="85"/>
      <c r="J446" s="85"/>
      <c r="K446" s="89"/>
      <c r="L446" s="89"/>
    </row>
    <row r="447" spans="2:12" ht="14.25" hidden="1">
      <c r="B447" s="141"/>
      <c r="C447" s="145"/>
      <c r="D447" s="162" t="s">
        <v>105</v>
      </c>
      <c r="E447" s="85"/>
      <c r="F447" s="85"/>
      <c r="G447" s="85"/>
      <c r="H447" s="85"/>
      <c r="I447" s="85"/>
      <c r="J447" s="85"/>
      <c r="K447" s="89"/>
      <c r="L447" s="89"/>
    </row>
    <row r="448" spans="2:12" ht="14.25" hidden="1">
      <c r="B448" s="141"/>
      <c r="C448" s="145"/>
      <c r="D448" s="162" t="s">
        <v>109</v>
      </c>
      <c r="E448" s="85"/>
      <c r="F448" s="85"/>
      <c r="G448" s="85"/>
      <c r="H448" s="85"/>
      <c r="I448" s="85"/>
      <c r="J448" s="85"/>
      <c r="K448" s="89"/>
      <c r="L448" s="89"/>
    </row>
    <row r="449" spans="2:14" ht="26.25" hidden="1">
      <c r="B449" s="214" t="s">
        <v>277</v>
      </c>
      <c r="C449" s="215"/>
      <c r="D449" s="216" t="s">
        <v>408</v>
      </c>
      <c r="E449" s="217">
        <f>E450</f>
        <v>0</v>
      </c>
      <c r="F449" s="217">
        <f>F450</f>
        <v>0</v>
      </c>
      <c r="G449" s="217"/>
      <c r="H449" s="217"/>
      <c r="I449" s="217"/>
      <c r="J449" s="217">
        <f>J450</f>
        <v>0</v>
      </c>
      <c r="K449" s="219">
        <f>E449-J449</f>
        <v>0</v>
      </c>
      <c r="L449" s="219">
        <f>F449-J449</f>
        <v>0</v>
      </c>
      <c r="M449" s="220"/>
      <c r="N449" s="220"/>
    </row>
    <row r="450" spans="2:12" ht="14.25" hidden="1">
      <c r="B450" s="180" t="s">
        <v>182</v>
      </c>
      <c r="C450" s="145"/>
      <c r="D450" s="162" t="s">
        <v>108</v>
      </c>
      <c r="E450" s="85"/>
      <c r="F450" s="268">
        <f>E450</f>
        <v>0</v>
      </c>
      <c r="G450" s="85"/>
      <c r="H450" s="85"/>
      <c r="I450" s="85"/>
      <c r="J450" s="268">
        <f>SUM(G450:I450)</f>
        <v>0</v>
      </c>
      <c r="K450" s="89">
        <f>E450-J450</f>
        <v>0</v>
      </c>
      <c r="L450" s="89">
        <f>F450-J450</f>
        <v>0</v>
      </c>
    </row>
    <row r="451" spans="2:12" ht="14.25">
      <c r="B451" s="141" t="s">
        <v>183</v>
      </c>
      <c r="C451" s="145"/>
      <c r="D451" s="162" t="s">
        <v>99</v>
      </c>
      <c r="E451" s="85">
        <v>16000</v>
      </c>
      <c r="F451" s="85">
        <f>E451</f>
        <v>16000</v>
      </c>
      <c r="G451" s="85">
        <f>16000+1300+2100+3561+239+400</f>
        <v>23600</v>
      </c>
      <c r="H451" s="85"/>
      <c r="I451" s="85"/>
      <c r="J451" s="268">
        <f>SUM(G451:I451)</f>
        <v>23600</v>
      </c>
      <c r="K451" s="132"/>
      <c r="L451" s="132"/>
    </row>
    <row r="452" spans="2:14" ht="26.25">
      <c r="B452" s="214" t="s">
        <v>337</v>
      </c>
      <c r="C452" s="215"/>
      <c r="D452" s="216" t="s">
        <v>330</v>
      </c>
      <c r="E452" s="217">
        <f>SUM(E453:E457)</f>
        <v>0</v>
      </c>
      <c r="F452" s="217">
        <f>SUM(F453:F457)</f>
        <v>0</v>
      </c>
      <c r="G452" s="217">
        <f>SUM(G453:G456)</f>
        <v>0</v>
      </c>
      <c r="H452" s="218"/>
      <c r="I452" s="218"/>
      <c r="J452" s="217">
        <f>SUM(J453:J456)</f>
        <v>0</v>
      </c>
      <c r="K452" s="219">
        <f>E452-J452</f>
        <v>0</v>
      </c>
      <c r="L452" s="219">
        <f>SUM(L453:L456)</f>
        <v>0</v>
      </c>
      <c r="M452" s="220"/>
      <c r="N452" s="220"/>
    </row>
    <row r="453" spans="2:12" ht="14.25">
      <c r="B453" s="180" t="s">
        <v>177</v>
      </c>
      <c r="C453" s="145"/>
      <c r="D453" s="171" t="s">
        <v>97</v>
      </c>
      <c r="E453" s="85"/>
      <c r="F453" s="268">
        <f aca="true" t="shared" si="58" ref="F453:F458">E453</f>
        <v>0</v>
      </c>
      <c r="G453" s="85"/>
      <c r="H453" s="86"/>
      <c r="I453" s="86"/>
      <c r="J453" s="268">
        <f>SUM(G453:I453)</f>
        <v>0</v>
      </c>
      <c r="K453" s="89">
        <f>E453-J453</f>
        <v>0</v>
      </c>
      <c r="L453" s="89">
        <f>F453-J453</f>
        <v>0</v>
      </c>
    </row>
    <row r="454" spans="2:12" ht="14.25">
      <c r="B454" s="180" t="s">
        <v>178</v>
      </c>
      <c r="C454" s="145"/>
      <c r="D454" s="171" t="s">
        <v>98</v>
      </c>
      <c r="E454" s="85"/>
      <c r="F454" s="268">
        <f t="shared" si="58"/>
        <v>0</v>
      </c>
      <c r="G454" s="85"/>
      <c r="H454" s="86"/>
      <c r="I454" s="86"/>
      <c r="J454" s="268">
        <f>SUM(G454:I454)</f>
        <v>0</v>
      </c>
      <c r="K454" s="89">
        <f>E454-J454</f>
        <v>0</v>
      </c>
      <c r="L454" s="89">
        <f>F454-J454</f>
        <v>0</v>
      </c>
    </row>
    <row r="455" spans="2:12" ht="14.25">
      <c r="B455" s="180" t="s">
        <v>200</v>
      </c>
      <c r="C455" s="145"/>
      <c r="D455" s="171" t="s">
        <v>99</v>
      </c>
      <c r="E455" s="85"/>
      <c r="F455" s="268">
        <f t="shared" si="58"/>
        <v>0</v>
      </c>
      <c r="G455" s="85"/>
      <c r="H455" s="86"/>
      <c r="I455" s="86"/>
      <c r="J455" s="268">
        <f>SUM(G455:I455)</f>
        <v>0</v>
      </c>
      <c r="K455" s="89">
        <f>E455-J455</f>
        <v>0</v>
      </c>
      <c r="L455" s="89">
        <f>F455-J455</f>
        <v>0</v>
      </c>
    </row>
    <row r="456" spans="2:12" ht="25.5">
      <c r="B456" s="180" t="s">
        <v>256</v>
      </c>
      <c r="C456" s="145"/>
      <c r="D456" s="171" t="s">
        <v>106</v>
      </c>
      <c r="E456" s="85"/>
      <c r="F456" s="268">
        <f t="shared" si="58"/>
        <v>0</v>
      </c>
      <c r="G456" s="85"/>
      <c r="H456" s="86"/>
      <c r="I456" s="86"/>
      <c r="J456" s="268">
        <f>SUM(G456:I456)</f>
        <v>0</v>
      </c>
      <c r="K456" s="89">
        <f>E456-J456</f>
        <v>0</v>
      </c>
      <c r="L456" s="89">
        <f>F456-J456</f>
        <v>0</v>
      </c>
    </row>
    <row r="457" spans="2:12" ht="25.5">
      <c r="B457" s="180" t="s">
        <v>257</v>
      </c>
      <c r="C457" s="145"/>
      <c r="D457" s="171" t="s">
        <v>171</v>
      </c>
      <c r="E457" s="85"/>
      <c r="F457" s="268">
        <f t="shared" si="58"/>
        <v>0</v>
      </c>
      <c r="G457" s="85">
        <v>0</v>
      </c>
      <c r="H457" s="85"/>
      <c r="I457" s="85"/>
      <c r="J457" s="268">
        <f>SUM(G457:I457)</f>
        <v>0</v>
      </c>
      <c r="K457" s="132"/>
      <c r="L457" s="132"/>
    </row>
    <row r="458" spans="2:14" ht="15">
      <c r="B458" s="214" t="s">
        <v>250</v>
      </c>
      <c r="C458" s="215"/>
      <c r="D458" s="216" t="s">
        <v>331</v>
      </c>
      <c r="E458" s="217">
        <v>104000</v>
      </c>
      <c r="F458" s="217">
        <f t="shared" si="58"/>
        <v>104000</v>
      </c>
      <c r="G458" s="217">
        <f>11500+11600+22600+11500+11400</f>
        <v>68600</v>
      </c>
      <c r="H458" s="218"/>
      <c r="I458" s="218"/>
      <c r="J458" s="217">
        <f>G458</f>
        <v>68600</v>
      </c>
      <c r="K458" s="219">
        <f aca="true" t="shared" si="59" ref="K458:K473">E458-J458</f>
        <v>35400</v>
      </c>
      <c r="L458" s="219">
        <f>F458-J458</f>
        <v>35400</v>
      </c>
      <c r="M458" s="220"/>
      <c r="N458" s="220"/>
    </row>
    <row r="459" spans="2:12" ht="15">
      <c r="B459" s="337" t="s">
        <v>424</v>
      </c>
      <c r="C459" s="335"/>
      <c r="D459" s="336" t="s">
        <v>423</v>
      </c>
      <c r="E459" s="338">
        <v>220000</v>
      </c>
      <c r="F459" s="338">
        <f>E459</f>
        <v>220000</v>
      </c>
      <c r="G459" s="338">
        <f>14700+130680</f>
        <v>145380</v>
      </c>
      <c r="H459" s="339"/>
      <c r="I459" s="339"/>
      <c r="J459" s="338">
        <f>SUM(G459:I459)</f>
        <v>145380</v>
      </c>
      <c r="K459" s="340">
        <f t="shared" si="59"/>
        <v>74620</v>
      </c>
      <c r="L459" s="340">
        <f>F459-J459</f>
        <v>74620</v>
      </c>
    </row>
    <row r="460" spans="2:14" ht="26.25" hidden="1">
      <c r="B460" s="214" t="s">
        <v>254</v>
      </c>
      <c r="C460" s="215"/>
      <c r="D460" s="216" t="s">
        <v>327</v>
      </c>
      <c r="E460" s="217">
        <f>SUM(E461:E474)</f>
        <v>0</v>
      </c>
      <c r="F460" s="217">
        <f>SUM(F461:F474)</f>
        <v>0</v>
      </c>
      <c r="G460" s="217">
        <f>SUM(G461:G473)</f>
        <v>0</v>
      </c>
      <c r="H460" s="217"/>
      <c r="I460" s="217"/>
      <c r="J460" s="217">
        <f>SUM(J461:J473)</f>
        <v>0</v>
      </c>
      <c r="K460" s="219">
        <f t="shared" si="59"/>
        <v>0</v>
      </c>
      <c r="L460" s="219">
        <f>F460-J460</f>
        <v>0</v>
      </c>
      <c r="M460" s="220"/>
      <c r="N460" s="220"/>
    </row>
    <row r="461" spans="2:12" ht="14.25" hidden="1">
      <c r="B461" s="180" t="s">
        <v>177</v>
      </c>
      <c r="C461" s="145"/>
      <c r="D461" s="171" t="s">
        <v>97</v>
      </c>
      <c r="E461" s="85"/>
      <c r="F461" s="268">
        <f>E461</f>
        <v>0</v>
      </c>
      <c r="G461" s="85"/>
      <c r="H461" s="85"/>
      <c r="I461" s="85"/>
      <c r="J461" s="268">
        <f aca="true" t="shared" si="60" ref="J461:J474">SUM(G461:I461)</f>
        <v>0</v>
      </c>
      <c r="K461" s="89">
        <f t="shared" si="59"/>
        <v>0</v>
      </c>
      <c r="L461" s="89">
        <f aca="true" t="shared" si="61" ref="L461:L473">F461-J461</f>
        <v>0</v>
      </c>
    </row>
    <row r="462" spans="2:12" ht="14.25" hidden="1">
      <c r="B462" s="180" t="s">
        <v>178</v>
      </c>
      <c r="C462" s="145"/>
      <c r="D462" s="171" t="s">
        <v>98</v>
      </c>
      <c r="E462" s="85"/>
      <c r="F462" s="268">
        <f aca="true" t="shared" si="62" ref="F462:F474">E462</f>
        <v>0</v>
      </c>
      <c r="G462" s="85"/>
      <c r="H462" s="85"/>
      <c r="I462" s="85"/>
      <c r="J462" s="268">
        <f t="shared" si="60"/>
        <v>0</v>
      </c>
      <c r="K462" s="89">
        <f t="shared" si="59"/>
        <v>0</v>
      </c>
      <c r="L462" s="89">
        <f t="shared" si="61"/>
        <v>0</v>
      </c>
    </row>
    <row r="463" spans="2:12" ht="14.25" hidden="1">
      <c r="B463" s="180" t="s">
        <v>200</v>
      </c>
      <c r="C463" s="145"/>
      <c r="D463" s="171" t="s">
        <v>99</v>
      </c>
      <c r="E463" s="85"/>
      <c r="F463" s="268">
        <f t="shared" si="62"/>
        <v>0</v>
      </c>
      <c r="G463" s="85"/>
      <c r="H463" s="85"/>
      <c r="I463" s="85"/>
      <c r="J463" s="268">
        <f t="shared" si="60"/>
        <v>0</v>
      </c>
      <c r="K463" s="89">
        <f t="shared" si="59"/>
        <v>0</v>
      </c>
      <c r="L463" s="89">
        <f t="shared" si="61"/>
        <v>0</v>
      </c>
    </row>
    <row r="464" spans="2:12" ht="14.25" hidden="1">
      <c r="B464" s="180" t="s">
        <v>184</v>
      </c>
      <c r="C464" s="145"/>
      <c r="D464" s="171" t="s">
        <v>100</v>
      </c>
      <c r="E464" s="85"/>
      <c r="F464" s="268">
        <f t="shared" si="62"/>
        <v>0</v>
      </c>
      <c r="G464" s="85"/>
      <c r="H464" s="85"/>
      <c r="I464" s="85"/>
      <c r="J464" s="268">
        <f t="shared" si="60"/>
        <v>0</v>
      </c>
      <c r="K464" s="89">
        <f t="shared" si="59"/>
        <v>0</v>
      </c>
      <c r="L464" s="89">
        <f t="shared" si="61"/>
        <v>0</v>
      </c>
    </row>
    <row r="465" spans="2:12" ht="14.25" hidden="1">
      <c r="B465" s="180" t="s">
        <v>179</v>
      </c>
      <c r="C465" s="145"/>
      <c r="D465" s="171" t="s">
        <v>101</v>
      </c>
      <c r="E465" s="85"/>
      <c r="F465" s="268">
        <f t="shared" si="62"/>
        <v>0</v>
      </c>
      <c r="G465" s="85"/>
      <c r="H465" s="85"/>
      <c r="I465" s="85"/>
      <c r="J465" s="268">
        <f t="shared" si="60"/>
        <v>0</v>
      </c>
      <c r="K465" s="89">
        <f t="shared" si="59"/>
        <v>0</v>
      </c>
      <c r="L465" s="89">
        <f t="shared" si="61"/>
        <v>0</v>
      </c>
    </row>
    <row r="466" spans="2:12" ht="14.25" hidden="1">
      <c r="B466" s="180" t="s">
        <v>201</v>
      </c>
      <c r="C466" s="145"/>
      <c r="D466" s="171" t="s">
        <v>102</v>
      </c>
      <c r="E466" s="85"/>
      <c r="F466" s="268">
        <f t="shared" si="62"/>
        <v>0</v>
      </c>
      <c r="G466" s="85"/>
      <c r="H466" s="85"/>
      <c r="I466" s="85"/>
      <c r="J466" s="268">
        <f t="shared" si="60"/>
        <v>0</v>
      </c>
      <c r="K466" s="89">
        <f t="shared" si="59"/>
        <v>0</v>
      </c>
      <c r="L466" s="89">
        <f t="shared" si="61"/>
        <v>0</v>
      </c>
    </row>
    <row r="467" spans="2:12" ht="14.25" hidden="1">
      <c r="B467" s="180" t="s">
        <v>185</v>
      </c>
      <c r="C467" s="145"/>
      <c r="D467" s="171" t="s">
        <v>103</v>
      </c>
      <c r="E467" s="85"/>
      <c r="F467" s="268">
        <f t="shared" si="62"/>
        <v>0</v>
      </c>
      <c r="G467" s="85"/>
      <c r="H467" s="85"/>
      <c r="I467" s="85"/>
      <c r="J467" s="268">
        <f t="shared" si="60"/>
        <v>0</v>
      </c>
      <c r="K467" s="89">
        <f t="shared" si="59"/>
        <v>0</v>
      </c>
      <c r="L467" s="89">
        <f t="shared" si="61"/>
        <v>0</v>
      </c>
    </row>
    <row r="468" spans="2:12" ht="25.5" hidden="1">
      <c r="B468" s="180" t="s">
        <v>255</v>
      </c>
      <c r="C468" s="145"/>
      <c r="D468" s="171" t="s">
        <v>104</v>
      </c>
      <c r="E468" s="85"/>
      <c r="F468" s="268">
        <f t="shared" si="62"/>
        <v>0</v>
      </c>
      <c r="G468" s="85"/>
      <c r="H468" s="85"/>
      <c r="I468" s="85"/>
      <c r="J468" s="268">
        <f t="shared" si="60"/>
        <v>0</v>
      </c>
      <c r="K468" s="89">
        <f t="shared" si="59"/>
        <v>0</v>
      </c>
      <c r="L468" s="89">
        <f t="shared" si="61"/>
        <v>0</v>
      </c>
    </row>
    <row r="469" spans="2:12" ht="14.25" hidden="1">
      <c r="B469" s="180" t="s">
        <v>181</v>
      </c>
      <c r="C469" s="145"/>
      <c r="D469" s="171" t="s">
        <v>105</v>
      </c>
      <c r="E469" s="85"/>
      <c r="F469" s="268">
        <f t="shared" si="62"/>
        <v>0</v>
      </c>
      <c r="G469" s="85"/>
      <c r="H469" s="85"/>
      <c r="I469" s="85"/>
      <c r="J469" s="268">
        <f t="shared" si="60"/>
        <v>0</v>
      </c>
      <c r="K469" s="89">
        <f t="shared" si="59"/>
        <v>0</v>
      </c>
      <c r="L469" s="89">
        <f t="shared" si="61"/>
        <v>0</v>
      </c>
    </row>
    <row r="470" spans="2:12" ht="25.5" hidden="1">
      <c r="B470" s="180" t="s">
        <v>256</v>
      </c>
      <c r="C470" s="145"/>
      <c r="D470" s="171" t="s">
        <v>106</v>
      </c>
      <c r="E470" s="85"/>
      <c r="F470" s="268">
        <f t="shared" si="62"/>
        <v>0</v>
      </c>
      <c r="G470" s="85"/>
      <c r="H470" s="85"/>
      <c r="I470" s="85"/>
      <c r="J470" s="268">
        <f t="shared" si="60"/>
        <v>0</v>
      </c>
      <c r="K470" s="89">
        <f t="shared" si="59"/>
        <v>0</v>
      </c>
      <c r="L470" s="89">
        <f t="shared" si="61"/>
        <v>0</v>
      </c>
    </row>
    <row r="471" spans="2:12" ht="14.25" hidden="1">
      <c r="B471" s="180" t="s">
        <v>182</v>
      </c>
      <c r="C471" s="145"/>
      <c r="D471" s="171" t="s">
        <v>108</v>
      </c>
      <c r="E471" s="85"/>
      <c r="F471" s="268">
        <f t="shared" si="62"/>
        <v>0</v>
      </c>
      <c r="G471" s="85"/>
      <c r="H471" s="85"/>
      <c r="I471" s="85"/>
      <c r="J471" s="268">
        <f t="shared" si="60"/>
        <v>0</v>
      </c>
      <c r="K471" s="89">
        <f t="shared" si="59"/>
        <v>0</v>
      </c>
      <c r="L471" s="89">
        <f t="shared" si="61"/>
        <v>0</v>
      </c>
    </row>
    <row r="472" spans="2:12" ht="25.5" hidden="1">
      <c r="B472" s="180" t="s">
        <v>253</v>
      </c>
      <c r="C472" s="145"/>
      <c r="D472" s="171" t="s">
        <v>109</v>
      </c>
      <c r="E472" s="85"/>
      <c r="F472" s="268">
        <f t="shared" si="62"/>
        <v>0</v>
      </c>
      <c r="G472" s="85"/>
      <c r="H472" s="85"/>
      <c r="I472" s="85"/>
      <c r="J472" s="268">
        <f t="shared" si="60"/>
        <v>0</v>
      </c>
      <c r="K472" s="89">
        <f t="shared" si="59"/>
        <v>0</v>
      </c>
      <c r="L472" s="89">
        <f t="shared" si="61"/>
        <v>0</v>
      </c>
    </row>
    <row r="473" spans="2:12" ht="25.5" hidden="1">
      <c r="B473" s="180" t="s">
        <v>257</v>
      </c>
      <c r="C473" s="145"/>
      <c r="D473" s="171" t="s">
        <v>171</v>
      </c>
      <c r="E473" s="85"/>
      <c r="F473" s="268">
        <f t="shared" si="62"/>
        <v>0</v>
      </c>
      <c r="G473" s="85"/>
      <c r="H473" s="85"/>
      <c r="I473" s="85"/>
      <c r="J473" s="268">
        <f t="shared" si="60"/>
        <v>0</v>
      </c>
      <c r="K473" s="89">
        <f t="shared" si="59"/>
        <v>0</v>
      </c>
      <c r="L473" s="89">
        <f t="shared" si="61"/>
        <v>0</v>
      </c>
    </row>
    <row r="474" spans="3:12" ht="14.25" hidden="1">
      <c r="C474" s="145"/>
      <c r="D474" s="171"/>
      <c r="E474" s="85"/>
      <c r="F474" s="268">
        <f t="shared" si="62"/>
        <v>0</v>
      </c>
      <c r="G474" s="85"/>
      <c r="H474" s="85"/>
      <c r="I474" s="85"/>
      <c r="J474" s="268">
        <f t="shared" si="60"/>
        <v>0</v>
      </c>
      <c r="K474" s="132"/>
      <c r="L474" s="132"/>
    </row>
    <row r="475" spans="2:14" ht="26.25" hidden="1">
      <c r="B475" s="214" t="s">
        <v>251</v>
      </c>
      <c r="C475" s="215"/>
      <c r="D475" s="216" t="s">
        <v>328</v>
      </c>
      <c r="E475" s="217">
        <f>SUM(E476:E488)</f>
        <v>0</v>
      </c>
      <c r="F475" s="217">
        <f>SUM(F476:F488)</f>
        <v>0</v>
      </c>
      <c r="G475" s="217">
        <f>SUM(G476:G489)</f>
        <v>0</v>
      </c>
      <c r="H475" s="217"/>
      <c r="I475" s="217"/>
      <c r="J475" s="217">
        <f>SUM(J476:J489)</f>
        <v>0</v>
      </c>
      <c r="K475" s="219">
        <f aca="true" t="shared" si="63" ref="K475:K488">E475-J475</f>
        <v>0</v>
      </c>
      <c r="L475" s="219">
        <f>F475-J475</f>
        <v>0</v>
      </c>
      <c r="M475" s="220"/>
      <c r="N475" s="220"/>
    </row>
    <row r="476" spans="2:12" ht="14.25" hidden="1">
      <c r="B476" s="180" t="s">
        <v>177</v>
      </c>
      <c r="C476" s="145"/>
      <c r="D476" s="171" t="s">
        <v>97</v>
      </c>
      <c r="E476" s="85"/>
      <c r="F476" s="268">
        <f>E476</f>
        <v>0</v>
      </c>
      <c r="G476" s="85"/>
      <c r="H476" s="85"/>
      <c r="I476" s="85"/>
      <c r="J476" s="268">
        <f aca="true" t="shared" si="64" ref="J476:J490">SUM(G476:I476)</f>
        <v>0</v>
      </c>
      <c r="K476" s="89">
        <f t="shared" si="63"/>
        <v>0</v>
      </c>
      <c r="L476" s="89">
        <f aca="true" t="shared" si="65" ref="L476:L488">F476-J476</f>
        <v>0</v>
      </c>
    </row>
    <row r="477" spans="2:12" ht="14.25" hidden="1">
      <c r="B477" s="180" t="s">
        <v>178</v>
      </c>
      <c r="C477" s="145"/>
      <c r="D477" s="171" t="s">
        <v>98</v>
      </c>
      <c r="E477" s="85"/>
      <c r="F477" s="268">
        <f aca="true" t="shared" si="66" ref="F477:F490">E477</f>
        <v>0</v>
      </c>
      <c r="G477" s="85"/>
      <c r="H477" s="85"/>
      <c r="I477" s="85"/>
      <c r="J477" s="268">
        <f t="shared" si="64"/>
        <v>0</v>
      </c>
      <c r="K477" s="89">
        <f t="shared" si="63"/>
        <v>0</v>
      </c>
      <c r="L477" s="89">
        <f t="shared" si="65"/>
        <v>0</v>
      </c>
    </row>
    <row r="478" spans="2:12" ht="14.25" hidden="1">
      <c r="B478" s="180" t="s">
        <v>200</v>
      </c>
      <c r="C478" s="145"/>
      <c r="D478" s="171" t="s">
        <v>99</v>
      </c>
      <c r="E478" s="85"/>
      <c r="F478" s="268">
        <f t="shared" si="66"/>
        <v>0</v>
      </c>
      <c r="G478" s="85"/>
      <c r="H478" s="85"/>
      <c r="I478" s="85"/>
      <c r="J478" s="268">
        <f t="shared" si="64"/>
        <v>0</v>
      </c>
      <c r="K478" s="89">
        <f t="shared" si="63"/>
        <v>0</v>
      </c>
      <c r="L478" s="89">
        <f t="shared" si="65"/>
        <v>0</v>
      </c>
    </row>
    <row r="479" spans="2:12" ht="14.25" hidden="1">
      <c r="B479" s="180" t="s">
        <v>184</v>
      </c>
      <c r="C479" s="145"/>
      <c r="D479" s="171" t="s">
        <v>100</v>
      </c>
      <c r="E479" s="85"/>
      <c r="F479" s="268">
        <f t="shared" si="66"/>
        <v>0</v>
      </c>
      <c r="G479" s="85"/>
      <c r="H479" s="85"/>
      <c r="I479" s="85"/>
      <c r="J479" s="268">
        <f t="shared" si="64"/>
        <v>0</v>
      </c>
      <c r="K479" s="89">
        <f t="shared" si="63"/>
        <v>0</v>
      </c>
      <c r="L479" s="89">
        <f t="shared" si="65"/>
        <v>0</v>
      </c>
    </row>
    <row r="480" spans="2:12" ht="14.25" hidden="1">
      <c r="B480" s="180" t="s">
        <v>252</v>
      </c>
      <c r="C480" s="145"/>
      <c r="D480" s="171" t="s">
        <v>101</v>
      </c>
      <c r="E480" s="85"/>
      <c r="F480" s="268">
        <f t="shared" si="66"/>
        <v>0</v>
      </c>
      <c r="G480" s="85"/>
      <c r="H480" s="85"/>
      <c r="I480" s="85"/>
      <c r="J480" s="268">
        <f t="shared" si="64"/>
        <v>0</v>
      </c>
      <c r="K480" s="89">
        <f t="shared" si="63"/>
        <v>0</v>
      </c>
      <c r="L480" s="89">
        <f t="shared" si="65"/>
        <v>0</v>
      </c>
    </row>
    <row r="481" spans="2:12" ht="14.25" hidden="1">
      <c r="B481" s="180" t="s">
        <v>201</v>
      </c>
      <c r="C481" s="145"/>
      <c r="D481" s="171" t="s">
        <v>102</v>
      </c>
      <c r="E481" s="85"/>
      <c r="F481" s="268">
        <f t="shared" si="66"/>
        <v>0</v>
      </c>
      <c r="G481" s="85"/>
      <c r="H481" s="85"/>
      <c r="I481" s="85"/>
      <c r="J481" s="268">
        <f t="shared" si="64"/>
        <v>0</v>
      </c>
      <c r="K481" s="89">
        <f t="shared" si="63"/>
        <v>0</v>
      </c>
      <c r="L481" s="89">
        <f t="shared" si="65"/>
        <v>0</v>
      </c>
    </row>
    <row r="482" spans="2:12" ht="14.25" hidden="1">
      <c r="B482" s="180" t="s">
        <v>185</v>
      </c>
      <c r="C482" s="145"/>
      <c r="D482" s="171" t="s">
        <v>103</v>
      </c>
      <c r="E482" s="85"/>
      <c r="F482" s="268">
        <f t="shared" si="66"/>
        <v>0</v>
      </c>
      <c r="G482" s="85"/>
      <c r="H482" s="85"/>
      <c r="I482" s="85"/>
      <c r="J482" s="268">
        <f t="shared" si="64"/>
        <v>0</v>
      </c>
      <c r="K482" s="89">
        <f t="shared" si="63"/>
        <v>0</v>
      </c>
      <c r="L482" s="89">
        <f t="shared" si="65"/>
        <v>0</v>
      </c>
    </row>
    <row r="483" spans="2:12" ht="25.5" hidden="1">
      <c r="B483" s="180" t="s">
        <v>186</v>
      </c>
      <c r="C483" s="145"/>
      <c r="D483" s="171" t="s">
        <v>104</v>
      </c>
      <c r="E483" s="85"/>
      <c r="F483" s="268">
        <f t="shared" si="66"/>
        <v>0</v>
      </c>
      <c r="G483" s="85"/>
      <c r="H483" s="85"/>
      <c r="I483" s="85"/>
      <c r="J483" s="268">
        <f t="shared" si="64"/>
        <v>0</v>
      </c>
      <c r="K483" s="89">
        <f t="shared" si="63"/>
        <v>0</v>
      </c>
      <c r="L483" s="89">
        <f t="shared" si="65"/>
        <v>0</v>
      </c>
    </row>
    <row r="484" spans="2:12" ht="14.25" hidden="1">
      <c r="B484" s="180" t="s">
        <v>181</v>
      </c>
      <c r="C484" s="145"/>
      <c r="D484" s="171" t="s">
        <v>105</v>
      </c>
      <c r="E484" s="85"/>
      <c r="F484" s="268">
        <f t="shared" si="66"/>
        <v>0</v>
      </c>
      <c r="G484" s="85"/>
      <c r="H484" s="85"/>
      <c r="I484" s="85"/>
      <c r="J484" s="268">
        <f t="shared" si="64"/>
        <v>0</v>
      </c>
      <c r="K484" s="89">
        <f t="shared" si="63"/>
        <v>0</v>
      </c>
      <c r="L484" s="89">
        <f t="shared" si="65"/>
        <v>0</v>
      </c>
    </row>
    <row r="485" spans="2:12" ht="25.5" hidden="1">
      <c r="B485" s="180" t="s">
        <v>187</v>
      </c>
      <c r="C485" s="145"/>
      <c r="D485" s="171" t="s">
        <v>106</v>
      </c>
      <c r="E485" s="85"/>
      <c r="F485" s="268">
        <f t="shared" si="66"/>
        <v>0</v>
      </c>
      <c r="G485" s="85"/>
      <c r="H485" s="85"/>
      <c r="I485" s="85"/>
      <c r="J485" s="268">
        <f t="shared" si="64"/>
        <v>0</v>
      </c>
      <c r="K485" s="89">
        <f t="shared" si="63"/>
        <v>0</v>
      </c>
      <c r="L485" s="89">
        <f t="shared" si="65"/>
        <v>0</v>
      </c>
    </row>
    <row r="486" spans="2:12" ht="14.25" hidden="1">
      <c r="B486" s="180" t="s">
        <v>182</v>
      </c>
      <c r="C486" s="145"/>
      <c r="D486" s="171" t="s">
        <v>108</v>
      </c>
      <c r="E486" s="85"/>
      <c r="F486" s="268">
        <f t="shared" si="66"/>
        <v>0</v>
      </c>
      <c r="G486" s="85"/>
      <c r="H486" s="85"/>
      <c r="I486" s="85"/>
      <c r="J486" s="268">
        <f t="shared" si="64"/>
        <v>0</v>
      </c>
      <c r="K486" s="89">
        <f t="shared" si="63"/>
        <v>0</v>
      </c>
      <c r="L486" s="89">
        <f t="shared" si="65"/>
        <v>0</v>
      </c>
    </row>
    <row r="487" spans="2:12" ht="25.5" hidden="1">
      <c r="B487" s="180" t="s">
        <v>253</v>
      </c>
      <c r="C487" s="145"/>
      <c r="D487" s="171" t="s">
        <v>109</v>
      </c>
      <c r="E487" s="85"/>
      <c r="F487" s="268">
        <f t="shared" si="66"/>
        <v>0</v>
      </c>
      <c r="G487" s="85"/>
      <c r="H487" s="85"/>
      <c r="I487" s="85"/>
      <c r="J487" s="268">
        <f t="shared" si="64"/>
        <v>0</v>
      </c>
      <c r="K487" s="89">
        <f t="shared" si="63"/>
        <v>0</v>
      </c>
      <c r="L487" s="89">
        <f t="shared" si="65"/>
        <v>0</v>
      </c>
    </row>
    <row r="488" spans="2:12" ht="25.5" hidden="1">
      <c r="B488" s="180" t="s">
        <v>245</v>
      </c>
      <c r="C488" s="145"/>
      <c r="D488" s="171" t="s">
        <v>171</v>
      </c>
      <c r="E488" s="85"/>
      <c r="F488" s="268">
        <f t="shared" si="66"/>
        <v>0</v>
      </c>
      <c r="G488" s="85"/>
      <c r="H488" s="85"/>
      <c r="I488" s="85"/>
      <c r="J488" s="268">
        <f t="shared" si="64"/>
        <v>0</v>
      </c>
      <c r="K488" s="89">
        <f t="shared" si="63"/>
        <v>0</v>
      </c>
      <c r="L488" s="89">
        <f t="shared" si="65"/>
        <v>0</v>
      </c>
    </row>
    <row r="489" spans="3:12" ht="14.25">
      <c r="C489" s="145"/>
      <c r="D489" s="171"/>
      <c r="E489" s="85"/>
      <c r="F489" s="268">
        <f t="shared" si="66"/>
        <v>0</v>
      </c>
      <c r="G489" s="85"/>
      <c r="H489" s="85"/>
      <c r="I489" s="85"/>
      <c r="J489" s="268">
        <f t="shared" si="64"/>
        <v>0</v>
      </c>
      <c r="K489" s="132"/>
      <c r="L489" s="132"/>
    </row>
    <row r="490" spans="2:12" ht="14.25">
      <c r="B490" s="141"/>
      <c r="C490" s="145"/>
      <c r="D490" s="162"/>
      <c r="E490" s="85"/>
      <c r="F490" s="268">
        <f t="shared" si="66"/>
        <v>0</v>
      </c>
      <c r="G490" s="85"/>
      <c r="H490" s="86"/>
      <c r="I490" s="86"/>
      <c r="J490" s="268">
        <f t="shared" si="64"/>
        <v>0</v>
      </c>
      <c r="K490" s="89"/>
      <c r="L490" s="89"/>
    </row>
    <row r="491" spans="2:12" ht="15">
      <c r="B491" s="214" t="s">
        <v>249</v>
      </c>
      <c r="C491" s="215"/>
      <c r="D491" s="216" t="s">
        <v>332</v>
      </c>
      <c r="E491" s="217">
        <f>SUM(E492:E498)</f>
        <v>10839200</v>
      </c>
      <c r="F491" s="217">
        <f>SUM(F492:F498)</f>
        <v>10839200</v>
      </c>
      <c r="G491" s="217">
        <f>SUM(G492:G498)</f>
        <v>6078900</v>
      </c>
      <c r="H491" s="218"/>
      <c r="I491" s="218"/>
      <c r="J491" s="217">
        <f>SUM(J492:J498)</f>
        <v>6078900</v>
      </c>
      <c r="K491" s="219">
        <f>SUM(K492:K498)</f>
        <v>4760300</v>
      </c>
      <c r="L491" s="219">
        <f>SUM(L492:L498)</f>
        <v>4760300</v>
      </c>
    </row>
    <row r="492" spans="2:12" ht="14.25">
      <c r="B492" s="180" t="s">
        <v>177</v>
      </c>
      <c r="C492" s="145"/>
      <c r="D492" s="171" t="s">
        <v>97</v>
      </c>
      <c r="E492" s="85">
        <f>6009000+804000+447000+641000+48000</f>
        <v>7949000</v>
      </c>
      <c r="F492" s="268">
        <f>E492</f>
        <v>7949000</v>
      </c>
      <c r="G492" s="85">
        <f>415600+424400+735100+289600+572400+1441560.26+260039.74+318400</f>
        <v>4457100</v>
      </c>
      <c r="H492" s="86"/>
      <c r="I492" s="86"/>
      <c r="J492" s="268">
        <f aca="true" t="shared" si="67" ref="J492:J501">SUM(G492:I492)</f>
        <v>4457100</v>
      </c>
      <c r="K492" s="89">
        <f aca="true" t="shared" si="68" ref="K492:K500">E492-J492</f>
        <v>3491900</v>
      </c>
      <c r="L492" s="89">
        <f aca="true" t="shared" si="69" ref="L492:L500">F492-J492</f>
        <v>3491900</v>
      </c>
    </row>
    <row r="493" spans="2:12" ht="14.25">
      <c r="B493" s="180" t="s">
        <v>200</v>
      </c>
      <c r="C493" s="145"/>
      <c r="D493" s="171" t="s">
        <v>99</v>
      </c>
      <c r="E493" s="85">
        <f>2043000+274000+152000+219200+16000</f>
        <v>2704200</v>
      </c>
      <c r="F493" s="268">
        <f aca="true" t="shared" si="70" ref="F493:F498">E493</f>
        <v>2704200</v>
      </c>
      <c r="G493" s="85">
        <f>256401.03+277298.97+147100+72100+403376.59+132923.41+197600</f>
        <v>1486800</v>
      </c>
      <c r="H493" s="86"/>
      <c r="I493" s="86"/>
      <c r="J493" s="268">
        <f t="shared" si="67"/>
        <v>1486800</v>
      </c>
      <c r="K493" s="89">
        <f t="shared" si="68"/>
        <v>1217400</v>
      </c>
      <c r="L493" s="89">
        <f t="shared" si="69"/>
        <v>1217400</v>
      </c>
    </row>
    <row r="494" spans="2:12" ht="25.5">
      <c r="B494" s="180" t="s">
        <v>186</v>
      </c>
      <c r="C494" s="145"/>
      <c r="D494" s="171" t="s">
        <v>104</v>
      </c>
      <c r="E494" s="85"/>
      <c r="F494" s="268">
        <f t="shared" si="70"/>
        <v>0</v>
      </c>
      <c r="G494" s="85"/>
      <c r="H494" s="86"/>
      <c r="I494" s="86"/>
      <c r="J494" s="268">
        <f t="shared" si="67"/>
        <v>0</v>
      </c>
      <c r="K494" s="89">
        <f t="shared" si="68"/>
        <v>0</v>
      </c>
      <c r="L494" s="89">
        <f t="shared" si="69"/>
        <v>0</v>
      </c>
    </row>
    <row r="495" spans="2:12" ht="14.25">
      <c r="B495" s="180" t="s">
        <v>181</v>
      </c>
      <c r="C495" s="145"/>
      <c r="D495" s="171" t="s">
        <v>105</v>
      </c>
      <c r="E495" s="85"/>
      <c r="F495" s="268">
        <f t="shared" si="70"/>
        <v>0</v>
      </c>
      <c r="G495" s="85"/>
      <c r="H495" s="86"/>
      <c r="I495" s="86"/>
      <c r="J495" s="268">
        <f t="shared" si="67"/>
        <v>0</v>
      </c>
      <c r="K495" s="89">
        <f t="shared" si="68"/>
        <v>0</v>
      </c>
      <c r="L495" s="89">
        <f t="shared" si="69"/>
        <v>0</v>
      </c>
    </row>
    <row r="496" spans="2:12" ht="25.5">
      <c r="B496" s="180" t="s">
        <v>187</v>
      </c>
      <c r="C496" s="145"/>
      <c r="D496" s="171" t="s">
        <v>106</v>
      </c>
      <c r="E496" s="85"/>
      <c r="F496" s="268">
        <f t="shared" si="70"/>
        <v>0</v>
      </c>
      <c r="G496" s="85"/>
      <c r="H496" s="86"/>
      <c r="I496" s="86"/>
      <c r="J496" s="268">
        <f t="shared" si="67"/>
        <v>0</v>
      </c>
      <c r="K496" s="89">
        <f t="shared" si="68"/>
        <v>0</v>
      </c>
      <c r="L496" s="89">
        <f t="shared" si="69"/>
        <v>0</v>
      </c>
    </row>
    <row r="497" spans="2:12" ht="25.5">
      <c r="B497" s="180" t="s">
        <v>253</v>
      </c>
      <c r="C497" s="145"/>
      <c r="D497" s="171" t="s">
        <v>109</v>
      </c>
      <c r="E497" s="85">
        <f>82000+22000</f>
        <v>104000</v>
      </c>
      <c r="F497" s="268">
        <f t="shared" si="70"/>
        <v>104000</v>
      </c>
      <c r="G497" s="85">
        <f>20000+20000+30000</f>
        <v>70000</v>
      </c>
      <c r="H497" s="86"/>
      <c r="I497" s="86"/>
      <c r="J497" s="268">
        <f t="shared" si="67"/>
        <v>70000</v>
      </c>
      <c r="K497" s="89">
        <f t="shared" si="68"/>
        <v>34000</v>
      </c>
      <c r="L497" s="89">
        <f t="shared" si="69"/>
        <v>34000</v>
      </c>
    </row>
    <row r="498" spans="2:12" ht="25.5">
      <c r="B498" s="180" t="s">
        <v>245</v>
      </c>
      <c r="C498" s="145"/>
      <c r="D498" s="171" t="s">
        <v>171</v>
      </c>
      <c r="E498" s="85">
        <v>82000</v>
      </c>
      <c r="F498" s="268">
        <f t="shared" si="70"/>
        <v>82000</v>
      </c>
      <c r="G498" s="85">
        <f>3600+17000+17000+27400</f>
        <v>65000</v>
      </c>
      <c r="H498" s="86"/>
      <c r="I498" s="86"/>
      <c r="J498" s="268">
        <f t="shared" si="67"/>
        <v>65000</v>
      </c>
      <c r="K498" s="89">
        <f t="shared" si="68"/>
        <v>17000</v>
      </c>
      <c r="L498" s="89">
        <f t="shared" si="69"/>
        <v>17000</v>
      </c>
    </row>
    <row r="499" spans="2:12" ht="15">
      <c r="B499" s="329" t="s">
        <v>427</v>
      </c>
      <c r="C499" s="330"/>
      <c r="D499" s="350" t="s">
        <v>428</v>
      </c>
      <c r="E499" s="332"/>
      <c r="F499" s="332"/>
      <c r="G499" s="333">
        <f>G500+G501</f>
        <v>25228</v>
      </c>
      <c r="H499" s="345"/>
      <c r="I499" s="345"/>
      <c r="J499" s="333">
        <f t="shared" si="67"/>
        <v>25228</v>
      </c>
      <c r="K499" s="334">
        <f t="shared" si="68"/>
        <v>-25228</v>
      </c>
      <c r="L499" s="334">
        <f t="shared" si="69"/>
        <v>-25228</v>
      </c>
    </row>
    <row r="500" spans="2:12" ht="14.25">
      <c r="B500" s="346"/>
      <c r="C500" s="154"/>
      <c r="D500" s="348" t="s">
        <v>429</v>
      </c>
      <c r="E500" s="112"/>
      <c r="F500" s="112"/>
      <c r="G500" s="112">
        <v>18827</v>
      </c>
      <c r="H500" s="347"/>
      <c r="I500" s="347"/>
      <c r="J500" s="268">
        <f t="shared" si="67"/>
        <v>18827</v>
      </c>
      <c r="K500" s="89">
        <f t="shared" si="68"/>
        <v>-18827</v>
      </c>
      <c r="L500" s="89">
        <f t="shared" si="69"/>
        <v>-18827</v>
      </c>
    </row>
    <row r="501" spans="2:12" ht="15.75">
      <c r="B501" s="341"/>
      <c r="C501" s="342"/>
      <c r="D501" s="348" t="s">
        <v>430</v>
      </c>
      <c r="E501" s="343"/>
      <c r="F501" s="343"/>
      <c r="G501" s="349">
        <v>6401</v>
      </c>
      <c r="H501" s="344"/>
      <c r="I501" s="344"/>
      <c r="J501" s="268">
        <f t="shared" si="67"/>
        <v>6401</v>
      </c>
      <c r="K501" s="351">
        <f>E501-J501</f>
        <v>-6401</v>
      </c>
      <c r="L501" s="351">
        <f>F501-J501</f>
        <v>-6401</v>
      </c>
    </row>
    <row r="502" spans="2:12" ht="15" hidden="1">
      <c r="B502" s="302" t="s">
        <v>405</v>
      </c>
      <c r="C502" s="288"/>
      <c r="D502" s="289" t="s">
        <v>392</v>
      </c>
      <c r="E502" s="290">
        <f>SUM(E503:E504)</f>
        <v>0</v>
      </c>
      <c r="F502" s="290">
        <f>SUM(F503:F504)</f>
        <v>0</v>
      </c>
      <c r="G502" s="290">
        <f>SUM(G503:G504)</f>
        <v>0</v>
      </c>
      <c r="H502" s="291"/>
      <c r="I502" s="291"/>
      <c r="J502" s="290">
        <f>SUM(J503:J504)</f>
        <v>0</v>
      </c>
      <c r="K502" s="292"/>
      <c r="L502" s="327"/>
    </row>
    <row r="503" spans="2:12" ht="14.25" hidden="1">
      <c r="B503" s="180" t="s">
        <v>404</v>
      </c>
      <c r="C503" s="145"/>
      <c r="D503" s="171" t="s">
        <v>109</v>
      </c>
      <c r="E503" s="85"/>
      <c r="F503" s="268">
        <f>E503</f>
        <v>0</v>
      </c>
      <c r="G503" s="85"/>
      <c r="H503" s="86"/>
      <c r="I503" s="86"/>
      <c r="J503" s="268">
        <f>SUM(G503:I503)</f>
        <v>0</v>
      </c>
      <c r="K503" s="89">
        <f>E503-J503</f>
        <v>0</v>
      </c>
      <c r="L503" s="89">
        <f>F503-J503</f>
        <v>0</v>
      </c>
    </row>
    <row r="504" spans="2:12" ht="14.25" hidden="1">
      <c r="B504" s="180" t="s">
        <v>391</v>
      </c>
      <c r="C504" s="145"/>
      <c r="D504" s="323">
        <v>340</v>
      </c>
      <c r="E504" s="85"/>
      <c r="F504" s="268">
        <f>E504</f>
        <v>0</v>
      </c>
      <c r="G504" s="86"/>
      <c r="H504" s="86"/>
      <c r="I504" s="86"/>
      <c r="J504" s="268">
        <f>SUM(G504:I504)</f>
        <v>0</v>
      </c>
      <c r="K504" s="89">
        <f>E504-J504</f>
        <v>0</v>
      </c>
      <c r="L504" s="89">
        <f>F504-J504</f>
        <v>0</v>
      </c>
    </row>
    <row r="505" spans="2:18" ht="26.25">
      <c r="B505" s="214" t="s">
        <v>210</v>
      </c>
      <c r="C505" s="215">
        <v>286</v>
      </c>
      <c r="D505" s="216" t="s">
        <v>369</v>
      </c>
      <c r="E505" s="217">
        <f>SUM(E506:E514)</f>
        <v>0</v>
      </c>
      <c r="F505" s="217">
        <f>SUM(F506:F514)</f>
        <v>0</v>
      </c>
      <c r="G505" s="217">
        <f>SUM(G506:G514)</f>
        <v>47658.8</v>
      </c>
      <c r="H505" s="217">
        <f>SUM(H506:H519)</f>
        <v>0</v>
      </c>
      <c r="I505" s="217">
        <f>SUM(I506:I519)</f>
        <v>0</v>
      </c>
      <c r="J505" s="217">
        <f>SUM(J506:J514)</f>
        <v>47658.8</v>
      </c>
      <c r="K505" s="217">
        <f>SUM(K506:K519)</f>
        <v>-47658.8</v>
      </c>
      <c r="L505" s="217">
        <f>F505-J505</f>
        <v>-47658.8</v>
      </c>
      <c r="M505" s="220"/>
      <c r="N505" s="220"/>
      <c r="O505" s="222"/>
      <c r="P505" s="222"/>
      <c r="Q505" s="222"/>
      <c r="R505" s="222"/>
    </row>
    <row r="506" spans="2:12" ht="14.25">
      <c r="B506" s="141" t="s">
        <v>177</v>
      </c>
      <c r="C506" s="145">
        <v>287</v>
      </c>
      <c r="D506" s="162" t="s">
        <v>97</v>
      </c>
      <c r="E506" s="85"/>
      <c r="F506" s="268">
        <f>E506</f>
        <v>0</v>
      </c>
      <c r="G506" s="86"/>
      <c r="H506" s="86"/>
      <c r="I506" s="86"/>
      <c r="J506" s="268">
        <f aca="true" t="shared" si="71" ref="J506:J520">SUM(G506:I506)</f>
        <v>0</v>
      </c>
      <c r="K506" s="89">
        <f aca="true" t="shared" si="72" ref="K506:K519">E506-J506</f>
        <v>0</v>
      </c>
      <c r="L506" s="89">
        <f aca="true" t="shared" si="73" ref="L506:L519">F506-J506</f>
        <v>0</v>
      </c>
    </row>
    <row r="507" spans="2:12" ht="14.25">
      <c r="B507" s="141" t="s">
        <v>178</v>
      </c>
      <c r="C507" s="154">
        <v>288</v>
      </c>
      <c r="D507" s="162" t="s">
        <v>98</v>
      </c>
      <c r="E507" s="85"/>
      <c r="F507" s="268">
        <f aca="true" t="shared" si="74" ref="F507:F520">E507</f>
        <v>0</v>
      </c>
      <c r="G507" s="85"/>
      <c r="H507" s="86"/>
      <c r="I507" s="86"/>
      <c r="J507" s="268">
        <f t="shared" si="71"/>
        <v>0</v>
      </c>
      <c r="K507" s="89">
        <f t="shared" si="72"/>
        <v>0</v>
      </c>
      <c r="L507" s="89">
        <f t="shared" si="73"/>
        <v>0</v>
      </c>
    </row>
    <row r="508" spans="2:12" ht="14.25">
      <c r="B508" s="141" t="s">
        <v>183</v>
      </c>
      <c r="C508" s="145">
        <v>289</v>
      </c>
      <c r="D508" s="162" t="s">
        <v>99</v>
      </c>
      <c r="E508" s="85"/>
      <c r="F508" s="268">
        <f t="shared" si="74"/>
        <v>0</v>
      </c>
      <c r="G508" s="85"/>
      <c r="H508" s="86"/>
      <c r="I508" s="86"/>
      <c r="J508" s="268">
        <f t="shared" si="71"/>
        <v>0</v>
      </c>
      <c r="K508" s="89">
        <f t="shared" si="72"/>
        <v>0</v>
      </c>
      <c r="L508" s="89">
        <f t="shared" si="73"/>
        <v>0</v>
      </c>
    </row>
    <row r="509" spans="2:12" ht="14.25">
      <c r="B509" s="141" t="s">
        <v>184</v>
      </c>
      <c r="C509" s="145">
        <v>290</v>
      </c>
      <c r="D509" s="162" t="s">
        <v>100</v>
      </c>
      <c r="E509" s="85"/>
      <c r="F509" s="268">
        <f t="shared" si="74"/>
        <v>0</v>
      </c>
      <c r="G509" s="85"/>
      <c r="H509" s="86"/>
      <c r="I509" s="86"/>
      <c r="J509" s="268">
        <f t="shared" si="71"/>
        <v>0</v>
      </c>
      <c r="K509" s="89">
        <f t="shared" si="72"/>
        <v>0</v>
      </c>
      <c r="L509" s="89">
        <f t="shared" si="73"/>
        <v>0</v>
      </c>
    </row>
    <row r="510" spans="2:12" ht="14.25">
      <c r="B510" s="141" t="s">
        <v>179</v>
      </c>
      <c r="C510" s="145">
        <v>291</v>
      </c>
      <c r="D510" s="162" t="s">
        <v>101</v>
      </c>
      <c r="E510" s="85"/>
      <c r="F510" s="268">
        <f t="shared" si="74"/>
        <v>0</v>
      </c>
      <c r="G510" s="85">
        <v>0</v>
      </c>
      <c r="H510" s="86"/>
      <c r="I510" s="86"/>
      <c r="J510" s="268">
        <f t="shared" si="71"/>
        <v>0</v>
      </c>
      <c r="K510" s="89">
        <f t="shared" si="72"/>
        <v>0</v>
      </c>
      <c r="L510" s="89">
        <f t="shared" si="73"/>
        <v>0</v>
      </c>
    </row>
    <row r="511" spans="2:12" ht="14.25">
      <c r="B511" s="141" t="s">
        <v>180</v>
      </c>
      <c r="C511" s="145">
        <v>292</v>
      </c>
      <c r="D511" s="162" t="s">
        <v>102</v>
      </c>
      <c r="E511" s="85"/>
      <c r="F511" s="268">
        <f t="shared" si="74"/>
        <v>0</v>
      </c>
      <c r="G511" s="86"/>
      <c r="H511" s="86"/>
      <c r="I511" s="86"/>
      <c r="J511" s="268">
        <f t="shared" si="71"/>
        <v>0</v>
      </c>
      <c r="K511" s="89">
        <f t="shared" si="72"/>
        <v>0</v>
      </c>
      <c r="L511" s="89">
        <f t="shared" si="73"/>
        <v>0</v>
      </c>
    </row>
    <row r="512" spans="2:12" ht="14.25">
      <c r="B512" s="141" t="s">
        <v>185</v>
      </c>
      <c r="C512" s="145">
        <v>293</v>
      </c>
      <c r="D512" s="162" t="s">
        <v>103</v>
      </c>
      <c r="E512" s="85"/>
      <c r="F512" s="268">
        <f t="shared" si="74"/>
        <v>0</v>
      </c>
      <c r="G512" s="86"/>
      <c r="H512" s="86"/>
      <c r="I512" s="86"/>
      <c r="J512" s="268">
        <f t="shared" si="71"/>
        <v>0</v>
      </c>
      <c r="K512" s="89">
        <f t="shared" si="72"/>
        <v>0</v>
      </c>
      <c r="L512" s="89">
        <f t="shared" si="73"/>
        <v>0</v>
      </c>
    </row>
    <row r="513" spans="2:12" ht="25.5">
      <c r="B513" s="141" t="s">
        <v>186</v>
      </c>
      <c r="C513" s="145">
        <v>294</v>
      </c>
      <c r="D513" s="162" t="s">
        <v>104</v>
      </c>
      <c r="E513" s="85"/>
      <c r="F513" s="268">
        <f t="shared" si="74"/>
        <v>0</v>
      </c>
      <c r="G513" s="86"/>
      <c r="H513" s="86"/>
      <c r="I513" s="86"/>
      <c r="J513" s="268">
        <f t="shared" si="71"/>
        <v>0</v>
      </c>
      <c r="K513" s="89">
        <f t="shared" si="72"/>
        <v>0</v>
      </c>
      <c r="L513" s="89">
        <f t="shared" si="73"/>
        <v>0</v>
      </c>
    </row>
    <row r="514" spans="2:12" ht="14.25">
      <c r="B514" s="141" t="s">
        <v>181</v>
      </c>
      <c r="C514" s="145">
        <v>295</v>
      </c>
      <c r="D514" s="162" t="s">
        <v>105</v>
      </c>
      <c r="E514" s="85"/>
      <c r="F514" s="268">
        <f t="shared" si="74"/>
        <v>0</v>
      </c>
      <c r="G514" s="86">
        <f>15300+32358.8</f>
        <v>47658.8</v>
      </c>
      <c r="H514" s="86"/>
      <c r="I514" s="86"/>
      <c r="J514" s="268">
        <f t="shared" si="71"/>
        <v>47658.8</v>
      </c>
      <c r="K514" s="89">
        <f t="shared" si="72"/>
        <v>-47658.8</v>
      </c>
      <c r="L514" s="89">
        <f t="shared" si="73"/>
        <v>-47658.8</v>
      </c>
    </row>
    <row r="515" spans="2:12" ht="25.5" hidden="1">
      <c r="B515" s="302" t="s">
        <v>378</v>
      </c>
      <c r="C515" s="288">
        <v>286</v>
      </c>
      <c r="D515" s="289" t="s">
        <v>377</v>
      </c>
      <c r="E515" s="300">
        <f>SUM(E516:E519)</f>
        <v>0</v>
      </c>
      <c r="F515" s="268">
        <f t="shared" si="74"/>
        <v>0</v>
      </c>
      <c r="G515" s="301">
        <f>SUM(G516:G519)</f>
        <v>0</v>
      </c>
      <c r="H515" s="301"/>
      <c r="I515" s="301"/>
      <c r="J515" s="268">
        <f t="shared" si="71"/>
        <v>0</v>
      </c>
      <c r="K515" s="276">
        <f t="shared" si="72"/>
        <v>0</v>
      </c>
      <c r="L515" s="276">
        <f t="shared" si="73"/>
        <v>0</v>
      </c>
    </row>
    <row r="516" spans="2:12" ht="14.25" hidden="1">
      <c r="B516" s="141" t="s">
        <v>181</v>
      </c>
      <c r="C516" s="145">
        <v>297</v>
      </c>
      <c r="D516" s="171" t="s">
        <v>105</v>
      </c>
      <c r="E516" s="85"/>
      <c r="F516" s="268">
        <f t="shared" si="74"/>
        <v>0</v>
      </c>
      <c r="G516" s="86"/>
      <c r="H516" s="86"/>
      <c r="I516" s="86"/>
      <c r="J516" s="268">
        <f t="shared" si="71"/>
        <v>0</v>
      </c>
      <c r="K516" s="89">
        <f t="shared" si="72"/>
        <v>0</v>
      </c>
      <c r="L516" s="89">
        <f t="shared" si="73"/>
        <v>0</v>
      </c>
    </row>
    <row r="517" spans="2:12" ht="14.25" hidden="1">
      <c r="B517" s="141" t="s">
        <v>182</v>
      </c>
      <c r="C517" s="145">
        <v>298</v>
      </c>
      <c r="D517" s="162" t="s">
        <v>108</v>
      </c>
      <c r="E517" s="85"/>
      <c r="F517" s="268">
        <f t="shared" si="74"/>
        <v>0</v>
      </c>
      <c r="G517" s="86"/>
      <c r="H517" s="86"/>
      <c r="I517" s="86"/>
      <c r="J517" s="268">
        <f t="shared" si="71"/>
        <v>0</v>
      </c>
      <c r="K517" s="89">
        <f t="shared" si="72"/>
        <v>0</v>
      </c>
      <c r="L517" s="89">
        <f t="shared" si="73"/>
        <v>0</v>
      </c>
    </row>
    <row r="518" spans="2:12" ht="25.5" hidden="1">
      <c r="B518" s="141" t="s">
        <v>188</v>
      </c>
      <c r="C518" s="145">
        <v>299</v>
      </c>
      <c r="D518" s="162" t="s">
        <v>109</v>
      </c>
      <c r="E518" s="85"/>
      <c r="F518" s="268">
        <f t="shared" si="74"/>
        <v>0</v>
      </c>
      <c r="G518" s="86"/>
      <c r="H518" s="86"/>
      <c r="I518" s="86"/>
      <c r="J518" s="268">
        <f t="shared" si="71"/>
        <v>0</v>
      </c>
      <c r="K518" s="89">
        <f t="shared" si="72"/>
        <v>0</v>
      </c>
      <c r="L518" s="89">
        <f t="shared" si="73"/>
        <v>0</v>
      </c>
    </row>
    <row r="519" spans="2:12" ht="25.5" hidden="1">
      <c r="B519" s="141" t="s">
        <v>189</v>
      </c>
      <c r="C519" s="145">
        <v>300</v>
      </c>
      <c r="D519" s="162" t="s">
        <v>171</v>
      </c>
      <c r="E519" s="85"/>
      <c r="F519" s="268">
        <f t="shared" si="74"/>
        <v>0</v>
      </c>
      <c r="G519" s="86"/>
      <c r="H519" s="86"/>
      <c r="I519" s="112"/>
      <c r="J519" s="268">
        <f t="shared" si="71"/>
        <v>0</v>
      </c>
      <c r="K519" s="89">
        <f t="shared" si="72"/>
        <v>0</v>
      </c>
      <c r="L519" s="89">
        <f t="shared" si="73"/>
        <v>0</v>
      </c>
    </row>
    <row r="520" spans="2:11" ht="14.25">
      <c r="B520" s="141"/>
      <c r="C520" s="145"/>
      <c r="D520" s="85"/>
      <c r="E520" s="85"/>
      <c r="F520" s="268">
        <f t="shared" si="74"/>
        <v>0</v>
      </c>
      <c r="G520" s="86"/>
      <c r="H520" s="86"/>
      <c r="I520" s="86">
        <f>F520+G520+H520</f>
        <v>0</v>
      </c>
      <c r="J520" s="268">
        <f t="shared" si="71"/>
        <v>0</v>
      </c>
      <c r="K520" s="89">
        <f>E520-I520</f>
        <v>0</v>
      </c>
    </row>
    <row r="521" spans="2:14" ht="15">
      <c r="B521" s="214" t="s">
        <v>211</v>
      </c>
      <c r="C521" s="215">
        <v>303</v>
      </c>
      <c r="D521" s="216" t="s">
        <v>381</v>
      </c>
      <c r="E521" s="217">
        <f>SUM(E522:E533)</f>
        <v>0</v>
      </c>
      <c r="F521" s="217">
        <f>SUM(F522:F533)</f>
        <v>0</v>
      </c>
      <c r="G521" s="217">
        <f>SUM(G522:G533)</f>
        <v>0</v>
      </c>
      <c r="H521" s="217">
        <f>SUM(H522:H552)</f>
        <v>0</v>
      </c>
      <c r="I521" s="217">
        <f>SUM(I522:I552)</f>
        <v>0</v>
      </c>
      <c r="J521" s="217">
        <f>SUM(J522:J533)</f>
        <v>0</v>
      </c>
      <c r="K521" s="217">
        <f>SUM(K522:K533)</f>
        <v>0</v>
      </c>
      <c r="L521" s="217">
        <f>SUM(L522:L533)</f>
        <v>0</v>
      </c>
      <c r="M521" s="220"/>
      <c r="N521" s="220"/>
    </row>
    <row r="522" spans="2:13" ht="14.25">
      <c r="B522" s="172" t="s">
        <v>177</v>
      </c>
      <c r="C522" s="146">
        <v>304</v>
      </c>
      <c r="D522" s="176" t="s">
        <v>97</v>
      </c>
      <c r="E522" s="112"/>
      <c r="F522" s="268">
        <f>E522</f>
        <v>0</v>
      </c>
      <c r="G522" s="112"/>
      <c r="H522" s="112"/>
      <c r="I522" s="86"/>
      <c r="J522" s="268">
        <f aca="true" t="shared" si="75" ref="J522:J534">SUM(G522:I522)</f>
        <v>0</v>
      </c>
      <c r="K522" s="89">
        <f aca="true" t="shared" si="76" ref="K522:K567">E522-J522</f>
        <v>0</v>
      </c>
      <c r="L522" s="89">
        <f aca="true" t="shared" si="77" ref="L522:L533">F522-J522</f>
        <v>0</v>
      </c>
      <c r="M522" s="97"/>
    </row>
    <row r="523" spans="2:13" ht="14.25">
      <c r="B523" s="172" t="s">
        <v>178</v>
      </c>
      <c r="C523" s="146"/>
      <c r="D523" s="176" t="s">
        <v>98</v>
      </c>
      <c r="E523" s="112"/>
      <c r="F523" s="268">
        <f aca="true" t="shared" si="78" ref="F523:F534">E523</f>
        <v>0</v>
      </c>
      <c r="G523" s="112"/>
      <c r="H523" s="112"/>
      <c r="I523" s="86"/>
      <c r="J523" s="268">
        <f t="shared" si="75"/>
        <v>0</v>
      </c>
      <c r="K523" s="89">
        <f t="shared" si="76"/>
        <v>0</v>
      </c>
      <c r="L523" s="89">
        <f t="shared" si="77"/>
        <v>0</v>
      </c>
      <c r="M523" s="97"/>
    </row>
    <row r="524" spans="2:13" ht="14.25">
      <c r="B524" s="141" t="s">
        <v>200</v>
      </c>
      <c r="C524" s="146"/>
      <c r="D524" s="165" t="s">
        <v>99</v>
      </c>
      <c r="E524" s="112"/>
      <c r="F524" s="268">
        <f t="shared" si="78"/>
        <v>0</v>
      </c>
      <c r="G524" s="112"/>
      <c r="H524" s="112"/>
      <c r="I524" s="86"/>
      <c r="J524" s="268">
        <f t="shared" si="75"/>
        <v>0</v>
      </c>
      <c r="K524" s="89">
        <f t="shared" si="76"/>
        <v>0</v>
      </c>
      <c r="L524" s="89">
        <f t="shared" si="77"/>
        <v>0</v>
      </c>
      <c r="M524" s="97"/>
    </row>
    <row r="525" spans="2:13" ht="14.25">
      <c r="B525" s="180" t="s">
        <v>184</v>
      </c>
      <c r="C525" s="146"/>
      <c r="D525" s="176" t="s">
        <v>100</v>
      </c>
      <c r="E525" s="112"/>
      <c r="F525" s="268">
        <f t="shared" si="78"/>
        <v>0</v>
      </c>
      <c r="G525" s="112"/>
      <c r="H525" s="112"/>
      <c r="I525" s="86"/>
      <c r="J525" s="268">
        <f t="shared" si="75"/>
        <v>0</v>
      </c>
      <c r="K525" s="89">
        <f t="shared" si="76"/>
        <v>0</v>
      </c>
      <c r="L525" s="89">
        <f t="shared" si="77"/>
        <v>0</v>
      </c>
      <c r="M525" s="97"/>
    </row>
    <row r="526" spans="2:12" ht="14.25">
      <c r="B526" s="141" t="s">
        <v>179</v>
      </c>
      <c r="C526" s="145">
        <v>305</v>
      </c>
      <c r="D526" s="176" t="s">
        <v>101</v>
      </c>
      <c r="E526" s="85"/>
      <c r="F526" s="268">
        <f t="shared" si="78"/>
        <v>0</v>
      </c>
      <c r="G526" s="86"/>
      <c r="H526" s="86"/>
      <c r="I526" s="86"/>
      <c r="J526" s="268">
        <f t="shared" si="75"/>
        <v>0</v>
      </c>
      <c r="K526" s="89">
        <f t="shared" si="76"/>
        <v>0</v>
      </c>
      <c r="L526" s="89">
        <f t="shared" si="77"/>
        <v>0</v>
      </c>
    </row>
    <row r="527" spans="2:12" ht="14.25">
      <c r="B527" s="141" t="s">
        <v>201</v>
      </c>
      <c r="C527" s="145">
        <v>306</v>
      </c>
      <c r="D527" s="162" t="s">
        <v>102</v>
      </c>
      <c r="E527" s="85"/>
      <c r="F527" s="268">
        <f t="shared" si="78"/>
        <v>0</v>
      </c>
      <c r="G527" s="86"/>
      <c r="H527" s="86"/>
      <c r="I527" s="86"/>
      <c r="J527" s="268">
        <f t="shared" si="75"/>
        <v>0</v>
      </c>
      <c r="K527" s="89">
        <f t="shared" si="76"/>
        <v>0</v>
      </c>
      <c r="L527" s="89">
        <f t="shared" si="77"/>
        <v>0</v>
      </c>
    </row>
    <row r="528" spans="2:12" ht="14.25">
      <c r="B528" s="141" t="s">
        <v>202</v>
      </c>
      <c r="C528" s="145">
        <v>307</v>
      </c>
      <c r="D528" s="162" t="s">
        <v>104</v>
      </c>
      <c r="E528" s="85"/>
      <c r="F528" s="268">
        <f t="shared" si="78"/>
        <v>0</v>
      </c>
      <c r="G528" s="86"/>
      <c r="H528" s="86"/>
      <c r="I528" s="86"/>
      <c r="J528" s="268">
        <f t="shared" si="75"/>
        <v>0</v>
      </c>
      <c r="K528" s="89">
        <f t="shared" si="76"/>
        <v>0</v>
      </c>
      <c r="L528" s="89">
        <f t="shared" si="77"/>
        <v>0</v>
      </c>
    </row>
    <row r="529" spans="2:12" ht="14.25">
      <c r="B529" s="141" t="s">
        <v>181</v>
      </c>
      <c r="C529" s="154">
        <v>308</v>
      </c>
      <c r="D529" s="162" t="s">
        <v>105</v>
      </c>
      <c r="E529" s="85"/>
      <c r="F529" s="268">
        <f t="shared" si="78"/>
        <v>0</v>
      </c>
      <c r="G529" s="86"/>
      <c r="H529" s="86"/>
      <c r="I529" s="86"/>
      <c r="J529" s="268">
        <f t="shared" si="75"/>
        <v>0</v>
      </c>
      <c r="K529" s="89">
        <f t="shared" si="76"/>
        <v>0</v>
      </c>
      <c r="L529" s="89">
        <f t="shared" si="77"/>
        <v>0</v>
      </c>
    </row>
    <row r="530" spans="2:12" ht="25.5">
      <c r="B530" s="180" t="s">
        <v>187</v>
      </c>
      <c r="C530" s="154"/>
      <c r="D530" s="171" t="s">
        <v>106</v>
      </c>
      <c r="E530" s="85"/>
      <c r="F530" s="268">
        <f t="shared" si="78"/>
        <v>0</v>
      </c>
      <c r="G530" s="86"/>
      <c r="H530" s="86"/>
      <c r="I530" s="86"/>
      <c r="J530" s="268">
        <f t="shared" si="75"/>
        <v>0</v>
      </c>
      <c r="K530" s="89">
        <f t="shared" si="76"/>
        <v>0</v>
      </c>
      <c r="L530" s="89">
        <f t="shared" si="77"/>
        <v>0</v>
      </c>
    </row>
    <row r="531" spans="2:12" ht="14.25">
      <c r="B531" s="141" t="s">
        <v>182</v>
      </c>
      <c r="C531" s="154"/>
      <c r="D531" s="176" t="s">
        <v>108</v>
      </c>
      <c r="E531" s="85"/>
      <c r="F531" s="268">
        <f t="shared" si="78"/>
        <v>0</v>
      </c>
      <c r="G531" s="86"/>
      <c r="H531" s="86"/>
      <c r="I531" s="86"/>
      <c r="J531" s="268">
        <f t="shared" si="75"/>
        <v>0</v>
      </c>
      <c r="K531" s="89">
        <f t="shared" si="76"/>
        <v>0</v>
      </c>
      <c r="L531" s="89">
        <f t="shared" si="77"/>
        <v>0</v>
      </c>
    </row>
    <row r="532" spans="2:12" ht="14.25">
      <c r="B532" s="141" t="s">
        <v>199</v>
      </c>
      <c r="C532" s="154"/>
      <c r="D532" s="162" t="s">
        <v>109</v>
      </c>
      <c r="E532" s="85"/>
      <c r="F532" s="268">
        <f t="shared" si="78"/>
        <v>0</v>
      </c>
      <c r="G532" s="85"/>
      <c r="H532" s="86"/>
      <c r="I532" s="86"/>
      <c r="J532" s="268">
        <f t="shared" si="75"/>
        <v>0</v>
      </c>
      <c r="K532" s="89">
        <f t="shared" si="76"/>
        <v>0</v>
      </c>
      <c r="L532" s="89">
        <f t="shared" si="77"/>
        <v>0</v>
      </c>
    </row>
    <row r="533" spans="2:12" ht="25.5">
      <c r="B533" s="141" t="s">
        <v>203</v>
      </c>
      <c r="C533" s="154"/>
      <c r="D533" s="171" t="s">
        <v>171</v>
      </c>
      <c r="E533" s="85"/>
      <c r="F533" s="268">
        <f t="shared" si="78"/>
        <v>0</v>
      </c>
      <c r="G533" s="85"/>
      <c r="H533" s="86"/>
      <c r="I533" s="86"/>
      <c r="J533" s="268">
        <f t="shared" si="75"/>
        <v>0</v>
      </c>
      <c r="K533" s="89">
        <f t="shared" si="76"/>
        <v>0</v>
      </c>
      <c r="L533" s="89">
        <f t="shared" si="77"/>
        <v>0</v>
      </c>
    </row>
    <row r="534" spans="2:12" ht="14.25">
      <c r="B534" s="136"/>
      <c r="C534" s="154"/>
      <c r="D534" s="171"/>
      <c r="E534" s="85"/>
      <c r="F534" s="268">
        <f t="shared" si="78"/>
        <v>0</v>
      </c>
      <c r="G534" s="85"/>
      <c r="H534" s="86"/>
      <c r="I534" s="86"/>
      <c r="J534" s="268">
        <f t="shared" si="75"/>
        <v>0</v>
      </c>
      <c r="K534" s="89"/>
      <c r="L534" s="89"/>
    </row>
    <row r="535" spans="2:12" ht="26.25">
      <c r="B535" s="214" t="s">
        <v>342</v>
      </c>
      <c r="C535" s="215">
        <v>303</v>
      </c>
      <c r="D535" s="216" t="s">
        <v>349</v>
      </c>
      <c r="E535" s="217">
        <f>SUM(E536:E547)</f>
        <v>60000</v>
      </c>
      <c r="F535" s="217">
        <f>SUM(F536:F547)</f>
        <v>60000</v>
      </c>
      <c r="G535" s="217">
        <f>SUM(G536:G547)</f>
        <v>228030</v>
      </c>
      <c r="H535" s="217">
        <f>SUM(H536:H566)</f>
        <v>0</v>
      </c>
      <c r="I535" s="217">
        <f>SUM(I536:I566)</f>
        <v>0</v>
      </c>
      <c r="J535" s="217">
        <f>SUM(J536:J547)</f>
        <v>228030</v>
      </c>
      <c r="K535" s="217">
        <f>SUM(K536:K547)</f>
        <v>-168030</v>
      </c>
      <c r="L535" s="217">
        <f>F535-J535</f>
        <v>-168030</v>
      </c>
    </row>
    <row r="536" spans="2:12" ht="14.25">
      <c r="B536" s="172" t="s">
        <v>177</v>
      </c>
      <c r="C536" s="146">
        <v>304</v>
      </c>
      <c r="D536" s="176" t="s">
        <v>97</v>
      </c>
      <c r="E536" s="112"/>
      <c r="F536" s="268">
        <f>E536</f>
        <v>0</v>
      </c>
      <c r="G536" s="112">
        <f>'[1]ЯНВАРЬ'!$E$96</f>
        <v>0</v>
      </c>
      <c r="H536" s="112"/>
      <c r="I536" s="86"/>
      <c r="J536" s="268">
        <f aca="true" t="shared" si="79" ref="J536:J548">SUM(G536:I536)</f>
        <v>0</v>
      </c>
      <c r="K536" s="89">
        <f aca="true" t="shared" si="80" ref="K536:K547">E536-J536</f>
        <v>0</v>
      </c>
      <c r="L536" s="89">
        <f aca="true" t="shared" si="81" ref="L536:L547">F536-J536</f>
        <v>0</v>
      </c>
    </row>
    <row r="537" spans="2:12" ht="14.25">
      <c r="B537" s="172" t="s">
        <v>178</v>
      </c>
      <c r="C537" s="146"/>
      <c r="D537" s="176" t="s">
        <v>98</v>
      </c>
      <c r="E537" s="112"/>
      <c r="F537" s="268">
        <f aca="true" t="shared" si="82" ref="F537:F548">E537</f>
        <v>0</v>
      </c>
      <c r="G537" s="112">
        <f>'[1]ЯНВАРЬ'!$F$96</f>
        <v>0</v>
      </c>
      <c r="H537" s="112"/>
      <c r="I537" s="86"/>
      <c r="J537" s="268">
        <f t="shared" si="79"/>
        <v>0</v>
      </c>
      <c r="K537" s="89">
        <f t="shared" si="80"/>
        <v>0</v>
      </c>
      <c r="L537" s="89">
        <f t="shared" si="81"/>
        <v>0</v>
      </c>
    </row>
    <row r="538" spans="2:12" ht="14.25">
      <c r="B538" s="141" t="s">
        <v>200</v>
      </c>
      <c r="C538" s="146"/>
      <c r="D538" s="165" t="s">
        <v>99</v>
      </c>
      <c r="E538" s="112"/>
      <c r="F538" s="268">
        <f t="shared" si="82"/>
        <v>0</v>
      </c>
      <c r="G538" s="112"/>
      <c r="H538" s="112"/>
      <c r="I538" s="86"/>
      <c r="J538" s="268">
        <f t="shared" si="79"/>
        <v>0</v>
      </c>
      <c r="K538" s="89">
        <f t="shared" si="80"/>
        <v>0</v>
      </c>
      <c r="L538" s="89">
        <f t="shared" si="81"/>
        <v>0</v>
      </c>
    </row>
    <row r="539" spans="2:12" ht="14.25">
      <c r="B539" s="180" t="s">
        <v>184</v>
      </c>
      <c r="C539" s="146"/>
      <c r="D539" s="176" t="s">
        <v>100</v>
      </c>
      <c r="E539" s="112"/>
      <c r="F539" s="268">
        <f t="shared" si="82"/>
        <v>0</v>
      </c>
      <c r="G539" s="112"/>
      <c r="H539" s="112"/>
      <c r="I539" s="86"/>
      <c r="J539" s="268">
        <f t="shared" si="79"/>
        <v>0</v>
      </c>
      <c r="K539" s="89">
        <f t="shared" si="80"/>
        <v>0</v>
      </c>
      <c r="L539" s="89">
        <f t="shared" si="81"/>
        <v>0</v>
      </c>
    </row>
    <row r="540" spans="2:12" ht="14.25">
      <c r="B540" s="141" t="s">
        <v>179</v>
      </c>
      <c r="C540" s="145">
        <v>305</v>
      </c>
      <c r="D540" s="176" t="s">
        <v>101</v>
      </c>
      <c r="E540" s="85"/>
      <c r="F540" s="268">
        <f t="shared" si="82"/>
        <v>0</v>
      </c>
      <c r="G540" s="86"/>
      <c r="H540" s="86"/>
      <c r="I540" s="86"/>
      <c r="J540" s="268">
        <f t="shared" si="79"/>
        <v>0</v>
      </c>
      <c r="K540" s="89">
        <f t="shared" si="80"/>
        <v>0</v>
      </c>
      <c r="L540" s="89">
        <f t="shared" si="81"/>
        <v>0</v>
      </c>
    </row>
    <row r="541" spans="2:12" ht="14.25">
      <c r="B541" s="141" t="s">
        <v>201</v>
      </c>
      <c r="C541" s="145">
        <v>306</v>
      </c>
      <c r="D541" s="162" t="s">
        <v>102</v>
      </c>
      <c r="E541" s="85"/>
      <c r="F541" s="268">
        <f t="shared" si="82"/>
        <v>0</v>
      </c>
      <c r="G541" s="86"/>
      <c r="H541" s="86"/>
      <c r="I541" s="86"/>
      <c r="J541" s="268">
        <f t="shared" si="79"/>
        <v>0</v>
      </c>
      <c r="K541" s="89">
        <f t="shared" si="80"/>
        <v>0</v>
      </c>
      <c r="L541" s="89">
        <f t="shared" si="81"/>
        <v>0</v>
      </c>
    </row>
    <row r="542" spans="2:12" ht="14.25">
      <c r="B542" s="141" t="s">
        <v>202</v>
      </c>
      <c r="C542" s="145">
        <v>307</v>
      </c>
      <c r="D542" s="162" t="s">
        <v>104</v>
      </c>
      <c r="E542" s="85"/>
      <c r="F542" s="268">
        <f t="shared" si="82"/>
        <v>0</v>
      </c>
      <c r="G542" s="86"/>
      <c r="H542" s="86"/>
      <c r="I542" s="86"/>
      <c r="J542" s="268">
        <f t="shared" si="79"/>
        <v>0</v>
      </c>
      <c r="K542" s="89">
        <f t="shared" si="80"/>
        <v>0</v>
      </c>
      <c r="L542" s="89">
        <f t="shared" si="81"/>
        <v>0</v>
      </c>
    </row>
    <row r="543" spans="2:12" ht="14.25">
      <c r="B543" s="141" t="s">
        <v>181</v>
      </c>
      <c r="C543" s="154">
        <v>308</v>
      </c>
      <c r="D543" s="162" t="s">
        <v>105</v>
      </c>
      <c r="E543" s="85"/>
      <c r="F543" s="268">
        <f t="shared" si="82"/>
        <v>0</v>
      </c>
      <c r="G543" s="86">
        <v>107856</v>
      </c>
      <c r="H543" s="86"/>
      <c r="I543" s="86"/>
      <c r="J543" s="268">
        <f t="shared" si="79"/>
        <v>107856</v>
      </c>
      <c r="K543" s="89">
        <f t="shared" si="80"/>
        <v>-107856</v>
      </c>
      <c r="L543" s="89">
        <f t="shared" si="81"/>
        <v>-107856</v>
      </c>
    </row>
    <row r="544" spans="2:12" ht="25.5">
      <c r="B544" s="180" t="s">
        <v>187</v>
      </c>
      <c r="C544" s="154"/>
      <c r="D544" s="171" t="s">
        <v>106</v>
      </c>
      <c r="E544" s="85"/>
      <c r="F544" s="268">
        <f t="shared" si="82"/>
        <v>0</v>
      </c>
      <c r="G544" s="86"/>
      <c r="H544" s="86"/>
      <c r="I544" s="86"/>
      <c r="J544" s="268">
        <f t="shared" si="79"/>
        <v>0</v>
      </c>
      <c r="K544" s="89">
        <f t="shared" si="80"/>
        <v>0</v>
      </c>
      <c r="L544" s="89">
        <f t="shared" si="81"/>
        <v>0</v>
      </c>
    </row>
    <row r="545" spans="2:12" ht="14.25">
      <c r="B545" s="141" t="s">
        <v>182</v>
      </c>
      <c r="C545" s="154"/>
      <c r="D545" s="176" t="s">
        <v>108</v>
      </c>
      <c r="E545" s="85"/>
      <c r="F545" s="268">
        <f t="shared" si="82"/>
        <v>0</v>
      </c>
      <c r="G545" s="86"/>
      <c r="H545" s="86"/>
      <c r="I545" s="86"/>
      <c r="J545" s="268">
        <f t="shared" si="79"/>
        <v>0</v>
      </c>
      <c r="K545" s="89">
        <f t="shared" si="80"/>
        <v>0</v>
      </c>
      <c r="L545" s="89">
        <f t="shared" si="81"/>
        <v>0</v>
      </c>
    </row>
    <row r="546" spans="2:12" ht="14.25">
      <c r="B546" s="141" t="s">
        <v>199</v>
      </c>
      <c r="C546" s="154"/>
      <c r="D546" s="162" t="s">
        <v>109</v>
      </c>
      <c r="E546" s="85"/>
      <c r="F546" s="268">
        <f t="shared" si="82"/>
        <v>0</v>
      </c>
      <c r="G546" s="85"/>
      <c r="H546" s="86"/>
      <c r="I546" s="86"/>
      <c r="J546" s="268">
        <f t="shared" si="79"/>
        <v>0</v>
      </c>
      <c r="K546" s="89">
        <f t="shared" si="80"/>
        <v>0</v>
      </c>
      <c r="L546" s="89">
        <f t="shared" si="81"/>
        <v>0</v>
      </c>
    </row>
    <row r="547" spans="2:12" ht="25.5">
      <c r="B547" s="141" t="s">
        <v>203</v>
      </c>
      <c r="C547" s="154"/>
      <c r="D547" s="171" t="s">
        <v>171</v>
      </c>
      <c r="E547" s="85">
        <v>60000</v>
      </c>
      <c r="F547" s="268">
        <f t="shared" si="82"/>
        <v>60000</v>
      </c>
      <c r="G547" s="85">
        <f>3900+10350+32724+41700+31500</f>
        <v>120174</v>
      </c>
      <c r="H547" s="86"/>
      <c r="I547" s="86"/>
      <c r="J547" s="268">
        <f t="shared" si="79"/>
        <v>120174</v>
      </c>
      <c r="K547" s="89">
        <f t="shared" si="80"/>
        <v>-60174</v>
      </c>
      <c r="L547" s="89">
        <f t="shared" si="81"/>
        <v>-60174</v>
      </c>
    </row>
    <row r="548" spans="2:12" ht="14.25">
      <c r="B548" s="136"/>
      <c r="C548" s="154"/>
      <c r="D548" s="171"/>
      <c r="E548" s="85"/>
      <c r="F548" s="268">
        <f t="shared" si="82"/>
        <v>0</v>
      </c>
      <c r="G548" s="85"/>
      <c r="H548" s="86"/>
      <c r="I548" s="86"/>
      <c r="J548" s="268">
        <f t="shared" si="79"/>
        <v>0</v>
      </c>
      <c r="K548" s="89"/>
      <c r="L548" s="89"/>
    </row>
    <row r="549" spans="2:13" ht="15" hidden="1">
      <c r="B549" s="275" t="s">
        <v>211</v>
      </c>
      <c r="C549" s="288"/>
      <c r="D549" s="289" t="s">
        <v>374</v>
      </c>
      <c r="E549" s="290">
        <f>SUM(E550:E552)</f>
        <v>0</v>
      </c>
      <c r="F549" s="290">
        <f>SUM(F550:F552)</f>
        <v>0</v>
      </c>
      <c r="G549" s="290">
        <f>SUM(G550:G551)</f>
        <v>0</v>
      </c>
      <c r="H549" s="291"/>
      <c r="I549" s="291"/>
      <c r="J549" s="290">
        <f>SUM(J550:J551)</f>
        <v>0</v>
      </c>
      <c r="K549" s="292"/>
      <c r="L549" s="276"/>
      <c r="M549" s="277"/>
    </row>
    <row r="550" spans="2:12" ht="14.25" hidden="1">
      <c r="B550" s="274" t="s">
        <v>367</v>
      </c>
      <c r="C550" s="154"/>
      <c r="D550" s="171" t="s">
        <v>104</v>
      </c>
      <c r="E550" s="85"/>
      <c r="F550" s="85"/>
      <c r="G550" s="85">
        <f>'[1]ЯНВАРЬ'!$M$98</f>
        <v>0</v>
      </c>
      <c r="H550" s="86"/>
      <c r="I550" s="86"/>
      <c r="J550" s="85">
        <f>'[1]ЯНВАРЬ'!$M$98</f>
        <v>0</v>
      </c>
      <c r="K550" s="89"/>
      <c r="L550" s="89"/>
    </row>
    <row r="551" spans="2:12" ht="14.25" hidden="1">
      <c r="B551" s="274" t="s">
        <v>368</v>
      </c>
      <c r="C551" s="154"/>
      <c r="D551" s="171" t="s">
        <v>109</v>
      </c>
      <c r="E551" s="85"/>
      <c r="F551" s="85"/>
      <c r="G551" s="85">
        <f>'[1]ЯНВАРЬ'!$T$98</f>
        <v>0</v>
      </c>
      <c r="H551" s="86"/>
      <c r="I551" s="86"/>
      <c r="J551" s="85">
        <f>'[1]ЯНВАРЬ'!$T$98</f>
        <v>0</v>
      </c>
      <c r="K551" s="89"/>
      <c r="L551" s="89"/>
    </row>
    <row r="552" spans="3:12" ht="14.25" hidden="1">
      <c r="C552" s="145"/>
      <c r="D552" s="171" t="s">
        <v>171</v>
      </c>
      <c r="E552" s="85"/>
      <c r="F552" s="85"/>
      <c r="G552" s="85"/>
      <c r="H552" s="86"/>
      <c r="I552" s="86"/>
      <c r="J552" s="85"/>
      <c r="K552" s="89">
        <f t="shared" si="76"/>
        <v>0</v>
      </c>
      <c r="L552" s="89"/>
    </row>
    <row r="553" spans="2:14" ht="39" hidden="1">
      <c r="B553" s="214" t="s">
        <v>299</v>
      </c>
      <c r="C553" s="215">
        <v>327</v>
      </c>
      <c r="D553" s="216" t="s">
        <v>359</v>
      </c>
      <c r="E553" s="217">
        <f>SUM(E555:E567)</f>
        <v>0</v>
      </c>
      <c r="F553" s="217">
        <f>SUM(F555:F567)</f>
        <v>0</v>
      </c>
      <c r="G553" s="217">
        <f>SUM(G555:G568)</f>
        <v>0</v>
      </c>
      <c r="H553" s="217">
        <f>SUM(H555:H567)</f>
        <v>0</v>
      </c>
      <c r="I553" s="217">
        <f>SUM(I555:I567)</f>
        <v>0</v>
      </c>
      <c r="J553" s="217">
        <f>SUM(J555:J568)</f>
        <v>0</v>
      </c>
      <c r="K553" s="219">
        <f t="shared" si="76"/>
        <v>0</v>
      </c>
      <c r="L553" s="219">
        <f>F553-J553</f>
        <v>0</v>
      </c>
      <c r="M553" s="220"/>
      <c r="N553" s="220"/>
    </row>
    <row r="554" spans="2:14" ht="15" hidden="1">
      <c r="B554" s="214"/>
      <c r="C554" s="215"/>
      <c r="D554" s="216"/>
      <c r="E554" s="217"/>
      <c r="F554" s="217"/>
      <c r="G554" s="217"/>
      <c r="H554" s="217"/>
      <c r="I554" s="217"/>
      <c r="J554" s="217"/>
      <c r="K554" s="219"/>
      <c r="L554" s="219"/>
      <c r="M554" s="220"/>
      <c r="N554" s="220"/>
    </row>
    <row r="555" spans="2:12" ht="14.25" hidden="1">
      <c r="B555" s="180" t="s">
        <v>177</v>
      </c>
      <c r="C555" s="145"/>
      <c r="D555" s="171" t="s">
        <v>97</v>
      </c>
      <c r="E555" s="85"/>
      <c r="F555" s="268">
        <f>E555</f>
        <v>0</v>
      </c>
      <c r="G555" s="85"/>
      <c r="H555" s="86"/>
      <c r="I555" s="199"/>
      <c r="J555" s="268">
        <f aca="true" t="shared" si="83" ref="J555:J568">SUM(G555:I555)</f>
        <v>0</v>
      </c>
      <c r="K555" s="89">
        <f t="shared" si="76"/>
        <v>0</v>
      </c>
      <c r="L555" s="89">
        <f aca="true" t="shared" si="84" ref="L555:L567">F555-J555</f>
        <v>0</v>
      </c>
    </row>
    <row r="556" spans="2:12" ht="14.25" hidden="1">
      <c r="B556" s="180" t="s">
        <v>178</v>
      </c>
      <c r="C556" s="145">
        <v>329</v>
      </c>
      <c r="D556" s="162" t="s">
        <v>98</v>
      </c>
      <c r="E556" s="85"/>
      <c r="F556" s="268">
        <f aca="true" t="shared" si="85" ref="F556:F568">E556</f>
        <v>0</v>
      </c>
      <c r="G556" s="85"/>
      <c r="H556" s="86"/>
      <c r="I556" s="86"/>
      <c r="J556" s="268">
        <f t="shared" si="83"/>
        <v>0</v>
      </c>
      <c r="K556" s="89">
        <f t="shared" si="76"/>
        <v>0</v>
      </c>
      <c r="L556" s="89">
        <f t="shared" si="84"/>
        <v>0</v>
      </c>
    </row>
    <row r="557" spans="2:12" ht="14.25" hidden="1">
      <c r="B557" s="180" t="s">
        <v>200</v>
      </c>
      <c r="C557" s="145">
        <v>330</v>
      </c>
      <c r="D557" s="162" t="s">
        <v>99</v>
      </c>
      <c r="E557" s="85"/>
      <c r="F557" s="268">
        <f t="shared" si="85"/>
        <v>0</v>
      </c>
      <c r="G557" s="86"/>
      <c r="H557" s="86"/>
      <c r="I557" s="86"/>
      <c r="J557" s="268">
        <f t="shared" si="83"/>
        <v>0</v>
      </c>
      <c r="K557" s="89">
        <f t="shared" si="76"/>
        <v>0</v>
      </c>
      <c r="L557" s="89">
        <f t="shared" si="84"/>
        <v>0</v>
      </c>
    </row>
    <row r="558" spans="2:12" ht="14.25" hidden="1">
      <c r="B558" s="180" t="s">
        <v>184</v>
      </c>
      <c r="C558" s="145">
        <v>331</v>
      </c>
      <c r="D558" s="162" t="s">
        <v>100</v>
      </c>
      <c r="E558" s="85"/>
      <c r="F558" s="268">
        <f t="shared" si="85"/>
        <v>0</v>
      </c>
      <c r="G558" s="85"/>
      <c r="H558" s="86"/>
      <c r="I558" s="86"/>
      <c r="J558" s="268">
        <f t="shared" si="83"/>
        <v>0</v>
      </c>
      <c r="K558" s="89">
        <f t="shared" si="76"/>
        <v>0</v>
      </c>
      <c r="L558" s="89">
        <f t="shared" si="84"/>
        <v>0</v>
      </c>
    </row>
    <row r="559" spans="2:12" ht="14.25" hidden="1">
      <c r="B559" s="180" t="s">
        <v>179</v>
      </c>
      <c r="C559" s="145">
        <v>332</v>
      </c>
      <c r="D559" s="162" t="s">
        <v>101</v>
      </c>
      <c r="E559" s="85"/>
      <c r="F559" s="268">
        <f t="shared" si="85"/>
        <v>0</v>
      </c>
      <c r="G559" s="85"/>
      <c r="H559" s="86"/>
      <c r="I559" s="86"/>
      <c r="J559" s="268">
        <f t="shared" si="83"/>
        <v>0</v>
      </c>
      <c r="K559" s="89">
        <f t="shared" si="76"/>
        <v>0</v>
      </c>
      <c r="L559" s="89">
        <f t="shared" si="84"/>
        <v>0</v>
      </c>
    </row>
    <row r="560" spans="2:12" ht="14.25" hidden="1">
      <c r="B560" s="180" t="s">
        <v>259</v>
      </c>
      <c r="C560" s="145">
        <v>333</v>
      </c>
      <c r="D560" s="162" t="s">
        <v>102</v>
      </c>
      <c r="E560" s="85"/>
      <c r="F560" s="268">
        <f t="shared" si="85"/>
        <v>0</v>
      </c>
      <c r="G560" s="85"/>
      <c r="H560" s="86"/>
      <c r="I560" s="86"/>
      <c r="J560" s="268">
        <f t="shared" si="83"/>
        <v>0</v>
      </c>
      <c r="K560" s="89">
        <f t="shared" si="76"/>
        <v>0</v>
      </c>
      <c r="L560" s="89">
        <f t="shared" si="84"/>
        <v>0</v>
      </c>
    </row>
    <row r="561" spans="1:13" s="84" customFormat="1" ht="14.25" hidden="1">
      <c r="A561" s="211"/>
      <c r="B561" s="180" t="s">
        <v>204</v>
      </c>
      <c r="C561" s="145">
        <v>334</v>
      </c>
      <c r="D561" s="162" t="s">
        <v>103</v>
      </c>
      <c r="E561" s="85"/>
      <c r="F561" s="268">
        <f t="shared" si="85"/>
        <v>0</v>
      </c>
      <c r="G561" s="85"/>
      <c r="H561" s="86"/>
      <c r="I561" s="86"/>
      <c r="J561" s="268">
        <f t="shared" si="83"/>
        <v>0</v>
      </c>
      <c r="K561" s="89">
        <f t="shared" si="76"/>
        <v>0</v>
      </c>
      <c r="L561" s="89">
        <f t="shared" si="84"/>
        <v>0</v>
      </c>
      <c r="M561"/>
    </row>
    <row r="562" spans="1:12" ht="25.5" hidden="1">
      <c r="A562" s="211"/>
      <c r="B562" s="180" t="s">
        <v>186</v>
      </c>
      <c r="C562" s="145">
        <v>335</v>
      </c>
      <c r="D562" s="162" t="s">
        <v>104</v>
      </c>
      <c r="E562" s="85"/>
      <c r="F562" s="268">
        <f t="shared" si="85"/>
        <v>0</v>
      </c>
      <c r="G562" s="85"/>
      <c r="H562" s="86"/>
      <c r="I562" s="86"/>
      <c r="J562" s="268">
        <f t="shared" si="83"/>
        <v>0</v>
      </c>
      <c r="K562" s="89">
        <f t="shared" si="76"/>
        <v>0</v>
      </c>
      <c r="L562" s="89">
        <f t="shared" si="84"/>
        <v>0</v>
      </c>
    </row>
    <row r="563" spans="2:12" ht="14.25" hidden="1">
      <c r="B563" s="180" t="s">
        <v>260</v>
      </c>
      <c r="C563" s="145">
        <v>336</v>
      </c>
      <c r="D563" s="162" t="s">
        <v>105</v>
      </c>
      <c r="E563" s="85"/>
      <c r="F563" s="268">
        <f t="shared" si="85"/>
        <v>0</v>
      </c>
      <c r="G563" s="86"/>
      <c r="H563" s="86"/>
      <c r="I563" s="86"/>
      <c r="J563" s="268">
        <f t="shared" si="83"/>
        <v>0</v>
      </c>
      <c r="K563" s="89">
        <f t="shared" si="76"/>
        <v>0</v>
      </c>
      <c r="L563" s="89">
        <f t="shared" si="84"/>
        <v>0</v>
      </c>
    </row>
    <row r="564" spans="2:12" ht="25.5" hidden="1">
      <c r="B564" s="180" t="s">
        <v>187</v>
      </c>
      <c r="C564" s="195">
        <v>337</v>
      </c>
      <c r="D564" s="162" t="s">
        <v>106</v>
      </c>
      <c r="E564" s="85"/>
      <c r="F564" s="268">
        <f t="shared" si="85"/>
        <v>0</v>
      </c>
      <c r="G564" s="86"/>
      <c r="H564" s="86"/>
      <c r="I564" s="86"/>
      <c r="J564" s="268">
        <f t="shared" si="83"/>
        <v>0</v>
      </c>
      <c r="K564" s="89">
        <f t="shared" si="76"/>
        <v>0</v>
      </c>
      <c r="L564" s="89">
        <f t="shared" si="84"/>
        <v>0</v>
      </c>
    </row>
    <row r="565" spans="2:12" ht="14.25" hidden="1">
      <c r="B565" s="180" t="s">
        <v>261</v>
      </c>
      <c r="C565" s="145">
        <v>339</v>
      </c>
      <c r="D565" s="162" t="s">
        <v>108</v>
      </c>
      <c r="E565" s="85"/>
      <c r="F565" s="268">
        <f t="shared" si="85"/>
        <v>0</v>
      </c>
      <c r="G565" s="86"/>
      <c r="H565" s="86"/>
      <c r="I565" s="86"/>
      <c r="J565" s="268">
        <f t="shared" si="83"/>
        <v>0</v>
      </c>
      <c r="K565" s="89">
        <f t="shared" si="76"/>
        <v>0</v>
      </c>
      <c r="L565" s="89">
        <f t="shared" si="84"/>
        <v>0</v>
      </c>
    </row>
    <row r="566" spans="2:12" ht="14.25" hidden="1">
      <c r="B566" s="180" t="s">
        <v>262</v>
      </c>
      <c r="C566" s="145">
        <v>340</v>
      </c>
      <c r="D566" s="162" t="s">
        <v>109</v>
      </c>
      <c r="E566" s="85"/>
      <c r="F566" s="268">
        <f t="shared" si="85"/>
        <v>0</v>
      </c>
      <c r="G566" s="86"/>
      <c r="H566" s="86"/>
      <c r="I566" s="86"/>
      <c r="J566" s="268">
        <f t="shared" si="83"/>
        <v>0</v>
      </c>
      <c r="K566" s="89">
        <f t="shared" si="76"/>
        <v>0</v>
      </c>
      <c r="L566" s="89">
        <f t="shared" si="84"/>
        <v>0</v>
      </c>
    </row>
    <row r="567" spans="2:12" ht="25.5" hidden="1">
      <c r="B567" s="180" t="s">
        <v>189</v>
      </c>
      <c r="C567" s="145">
        <v>341</v>
      </c>
      <c r="D567" s="162" t="s">
        <v>171</v>
      </c>
      <c r="E567" s="85"/>
      <c r="F567" s="268">
        <f t="shared" si="85"/>
        <v>0</v>
      </c>
      <c r="G567" s="85"/>
      <c r="H567" s="86"/>
      <c r="I567" s="86"/>
      <c r="J567" s="268">
        <f t="shared" si="83"/>
        <v>0</v>
      </c>
      <c r="K567" s="89">
        <f t="shared" si="76"/>
        <v>0</v>
      </c>
      <c r="L567" s="89">
        <f t="shared" si="84"/>
        <v>0</v>
      </c>
    </row>
    <row r="568" spans="2:12" ht="14.25">
      <c r="B568" s="180"/>
      <c r="C568" s="145"/>
      <c r="D568" s="162"/>
      <c r="E568" s="85"/>
      <c r="F568" s="268">
        <f t="shared" si="85"/>
        <v>0</v>
      </c>
      <c r="G568" s="85"/>
      <c r="H568" s="85"/>
      <c r="I568" s="85"/>
      <c r="J568" s="268">
        <f t="shared" si="83"/>
        <v>0</v>
      </c>
      <c r="K568" s="132"/>
      <c r="L568" s="132"/>
    </row>
    <row r="569" spans="2:14" ht="39">
      <c r="B569" s="214" t="s">
        <v>300</v>
      </c>
      <c r="C569" s="215">
        <v>327</v>
      </c>
      <c r="D569" s="216" t="s">
        <v>333</v>
      </c>
      <c r="E569" s="217">
        <f aca="true" t="shared" si="86" ref="E569:J569">SUM(E570:E582)</f>
        <v>0</v>
      </c>
      <c r="F569" s="217">
        <f t="shared" si="86"/>
        <v>0</v>
      </c>
      <c r="G569" s="217">
        <f t="shared" si="86"/>
        <v>1675</v>
      </c>
      <c r="H569" s="217">
        <f t="shared" si="86"/>
        <v>0</v>
      </c>
      <c r="I569" s="217">
        <f t="shared" si="86"/>
        <v>0</v>
      </c>
      <c r="J569" s="217">
        <f t="shared" si="86"/>
        <v>1675</v>
      </c>
      <c r="K569" s="219">
        <f aca="true" t="shared" si="87" ref="K569:K582">E569-J569</f>
        <v>-1675</v>
      </c>
      <c r="L569" s="219">
        <f>F569-J569</f>
        <v>-1675</v>
      </c>
      <c r="M569" s="220"/>
      <c r="N569" s="220"/>
    </row>
    <row r="570" spans="2:12" ht="14.25">
      <c r="B570" s="180" t="s">
        <v>177</v>
      </c>
      <c r="C570" s="145"/>
      <c r="D570" s="171" t="s">
        <v>97</v>
      </c>
      <c r="E570" s="85"/>
      <c r="F570" s="268">
        <f>E570</f>
        <v>0</v>
      </c>
      <c r="G570" s="85"/>
      <c r="H570" s="86"/>
      <c r="I570" s="199"/>
      <c r="J570" s="268">
        <f aca="true" t="shared" si="88" ref="J570:J583">SUM(G570:I570)</f>
        <v>0</v>
      </c>
      <c r="K570" s="89">
        <f t="shared" si="87"/>
        <v>0</v>
      </c>
      <c r="L570" s="89">
        <f aca="true" t="shared" si="89" ref="L570:L582">F570-J570</f>
        <v>0</v>
      </c>
    </row>
    <row r="571" spans="2:12" ht="14.25">
      <c r="B571" s="180" t="s">
        <v>178</v>
      </c>
      <c r="C571" s="145">
        <v>329</v>
      </c>
      <c r="D571" s="162" t="s">
        <v>98</v>
      </c>
      <c r="E571" s="85"/>
      <c r="F571" s="268">
        <f aca="true" t="shared" si="90" ref="F571:F583">E571</f>
        <v>0</v>
      </c>
      <c r="G571" s="85"/>
      <c r="H571" s="86"/>
      <c r="I571" s="86"/>
      <c r="J571" s="268">
        <f t="shared" si="88"/>
        <v>0</v>
      </c>
      <c r="K571" s="89">
        <f t="shared" si="87"/>
        <v>0</v>
      </c>
      <c r="L571" s="89">
        <f t="shared" si="89"/>
        <v>0</v>
      </c>
    </row>
    <row r="572" spans="2:12" ht="14.25">
      <c r="B572" s="180" t="s">
        <v>200</v>
      </c>
      <c r="C572" s="145">
        <v>330</v>
      </c>
      <c r="D572" s="162" t="s">
        <v>99</v>
      </c>
      <c r="E572" s="85"/>
      <c r="F572" s="268">
        <f t="shared" si="90"/>
        <v>0</v>
      </c>
      <c r="G572" s="86"/>
      <c r="H572" s="86"/>
      <c r="I572" s="86"/>
      <c r="J572" s="268">
        <f t="shared" si="88"/>
        <v>0</v>
      </c>
      <c r="K572" s="89">
        <f t="shared" si="87"/>
        <v>0</v>
      </c>
      <c r="L572" s="89">
        <f t="shared" si="89"/>
        <v>0</v>
      </c>
    </row>
    <row r="573" spans="2:12" ht="14.25">
      <c r="B573" s="180" t="s">
        <v>184</v>
      </c>
      <c r="C573" s="145">
        <v>331</v>
      </c>
      <c r="D573" s="162" t="s">
        <v>100</v>
      </c>
      <c r="E573" s="85"/>
      <c r="F573" s="268">
        <f t="shared" si="90"/>
        <v>0</v>
      </c>
      <c r="G573" s="85"/>
      <c r="H573" s="86"/>
      <c r="I573" s="86"/>
      <c r="J573" s="268">
        <f t="shared" si="88"/>
        <v>0</v>
      </c>
      <c r="K573" s="89">
        <f t="shared" si="87"/>
        <v>0</v>
      </c>
      <c r="L573" s="89">
        <f t="shared" si="89"/>
        <v>0</v>
      </c>
    </row>
    <row r="574" spans="2:12" ht="14.25">
      <c r="B574" s="180" t="s">
        <v>179</v>
      </c>
      <c r="C574" s="145">
        <v>332</v>
      </c>
      <c r="D574" s="162" t="s">
        <v>101</v>
      </c>
      <c r="E574" s="85"/>
      <c r="F574" s="268">
        <f t="shared" si="90"/>
        <v>0</v>
      </c>
      <c r="G574" s="85"/>
      <c r="H574" s="86"/>
      <c r="I574" s="86"/>
      <c r="J574" s="268">
        <f t="shared" si="88"/>
        <v>0</v>
      </c>
      <c r="K574" s="89">
        <f t="shared" si="87"/>
        <v>0</v>
      </c>
      <c r="L574" s="89">
        <f t="shared" si="89"/>
        <v>0</v>
      </c>
    </row>
    <row r="575" spans="2:12" ht="14.25">
      <c r="B575" s="180" t="s">
        <v>259</v>
      </c>
      <c r="C575" s="145">
        <v>333</v>
      </c>
      <c r="D575" s="162" t="s">
        <v>102</v>
      </c>
      <c r="E575" s="85"/>
      <c r="F575" s="268">
        <f t="shared" si="90"/>
        <v>0</v>
      </c>
      <c r="G575" s="85"/>
      <c r="H575" s="86"/>
      <c r="I575" s="86"/>
      <c r="J575" s="268">
        <f t="shared" si="88"/>
        <v>0</v>
      </c>
      <c r="K575" s="89">
        <f t="shared" si="87"/>
        <v>0</v>
      </c>
      <c r="L575" s="89">
        <f t="shared" si="89"/>
        <v>0</v>
      </c>
    </row>
    <row r="576" spans="2:12" ht="14.25">
      <c r="B576" s="180" t="s">
        <v>204</v>
      </c>
      <c r="C576" s="145">
        <v>334</v>
      </c>
      <c r="D576" s="162" t="s">
        <v>103</v>
      </c>
      <c r="E576" s="85"/>
      <c r="F576" s="268">
        <f t="shared" si="90"/>
        <v>0</v>
      </c>
      <c r="G576" s="85"/>
      <c r="H576" s="86"/>
      <c r="I576" s="86"/>
      <c r="J576" s="268">
        <f t="shared" si="88"/>
        <v>0</v>
      </c>
      <c r="K576" s="89">
        <f t="shared" si="87"/>
        <v>0</v>
      </c>
      <c r="L576" s="89">
        <f t="shared" si="89"/>
        <v>0</v>
      </c>
    </row>
    <row r="577" spans="2:12" ht="25.5">
      <c r="B577" s="180" t="s">
        <v>186</v>
      </c>
      <c r="C577" s="145">
        <v>335</v>
      </c>
      <c r="D577" s="162" t="s">
        <v>104</v>
      </c>
      <c r="E577" s="85"/>
      <c r="F577" s="268">
        <f t="shared" si="90"/>
        <v>0</v>
      </c>
      <c r="G577" s="85"/>
      <c r="H577" s="86"/>
      <c r="I577" s="86"/>
      <c r="J577" s="268">
        <f t="shared" si="88"/>
        <v>0</v>
      </c>
      <c r="K577" s="89">
        <f t="shared" si="87"/>
        <v>0</v>
      </c>
      <c r="L577" s="89">
        <f t="shared" si="89"/>
        <v>0</v>
      </c>
    </row>
    <row r="578" spans="2:12" ht="14.25">
      <c r="B578" s="180" t="s">
        <v>260</v>
      </c>
      <c r="C578" s="145">
        <v>336</v>
      </c>
      <c r="D578" s="162" t="s">
        <v>105</v>
      </c>
      <c r="E578" s="85"/>
      <c r="F578" s="268">
        <f t="shared" si="90"/>
        <v>0</v>
      </c>
      <c r="G578" s="86"/>
      <c r="H578" s="86"/>
      <c r="I578" s="86"/>
      <c r="J578" s="268">
        <f t="shared" si="88"/>
        <v>0</v>
      </c>
      <c r="K578" s="89">
        <f t="shared" si="87"/>
        <v>0</v>
      </c>
      <c r="L578" s="89">
        <f t="shared" si="89"/>
        <v>0</v>
      </c>
    </row>
    <row r="579" spans="2:12" ht="25.5">
      <c r="B579" s="180" t="s">
        <v>187</v>
      </c>
      <c r="C579" s="195">
        <v>337</v>
      </c>
      <c r="D579" s="162" t="s">
        <v>106</v>
      </c>
      <c r="E579" s="85"/>
      <c r="F579" s="268">
        <f t="shared" si="90"/>
        <v>0</v>
      </c>
      <c r="G579" s="86"/>
      <c r="H579" s="86"/>
      <c r="I579" s="86"/>
      <c r="J579" s="268">
        <f t="shared" si="88"/>
        <v>0</v>
      </c>
      <c r="K579" s="89">
        <f t="shared" si="87"/>
        <v>0</v>
      </c>
      <c r="L579" s="89">
        <f t="shared" si="89"/>
        <v>0</v>
      </c>
    </row>
    <row r="580" spans="2:12" ht="14.25">
      <c r="B580" s="180" t="s">
        <v>261</v>
      </c>
      <c r="C580" s="145">
        <v>339</v>
      </c>
      <c r="D580" s="162" t="s">
        <v>108</v>
      </c>
      <c r="E580" s="85"/>
      <c r="F580" s="268">
        <f t="shared" si="90"/>
        <v>0</v>
      </c>
      <c r="G580" s="86"/>
      <c r="H580" s="86"/>
      <c r="I580" s="86"/>
      <c r="J580" s="268">
        <f t="shared" si="88"/>
        <v>0</v>
      </c>
      <c r="K580" s="89">
        <f t="shared" si="87"/>
        <v>0</v>
      </c>
      <c r="L580" s="89">
        <f t="shared" si="89"/>
        <v>0</v>
      </c>
    </row>
    <row r="581" spans="2:12" ht="14.25">
      <c r="B581" s="180" t="s">
        <v>262</v>
      </c>
      <c r="C581" s="145">
        <v>340</v>
      </c>
      <c r="D581" s="162" t="s">
        <v>109</v>
      </c>
      <c r="E581" s="85"/>
      <c r="F581" s="268">
        <f t="shared" si="90"/>
        <v>0</v>
      </c>
      <c r="G581" s="86"/>
      <c r="H581" s="86"/>
      <c r="I581" s="86"/>
      <c r="J581" s="268">
        <f t="shared" si="88"/>
        <v>0</v>
      </c>
      <c r="K581" s="89">
        <f t="shared" si="87"/>
        <v>0</v>
      </c>
      <c r="L581" s="89">
        <f t="shared" si="89"/>
        <v>0</v>
      </c>
    </row>
    <row r="582" spans="2:12" ht="25.5">
      <c r="B582" s="180" t="s">
        <v>189</v>
      </c>
      <c r="C582" s="145">
        <v>341</v>
      </c>
      <c r="D582" s="162" t="s">
        <v>171</v>
      </c>
      <c r="E582" s="85"/>
      <c r="F582" s="268">
        <f t="shared" si="90"/>
        <v>0</v>
      </c>
      <c r="G582" s="85">
        <v>1675</v>
      </c>
      <c r="H582" s="86"/>
      <c r="I582" s="86"/>
      <c r="J582" s="268">
        <f t="shared" si="88"/>
        <v>1675</v>
      </c>
      <c r="K582" s="89">
        <f t="shared" si="87"/>
        <v>-1675</v>
      </c>
      <c r="L582" s="89">
        <f t="shared" si="89"/>
        <v>-1675</v>
      </c>
    </row>
    <row r="583" spans="2:12" ht="15">
      <c r="B583" s="329" t="s">
        <v>422</v>
      </c>
      <c r="C583" s="330"/>
      <c r="D583" s="331" t="s">
        <v>421</v>
      </c>
      <c r="E583" s="333">
        <v>18000</v>
      </c>
      <c r="F583" s="333">
        <f t="shared" si="90"/>
        <v>18000</v>
      </c>
      <c r="G583" s="333">
        <v>18000</v>
      </c>
      <c r="H583" s="332"/>
      <c r="I583" s="332"/>
      <c r="J583" s="333">
        <f t="shared" si="88"/>
        <v>18000</v>
      </c>
      <c r="K583" s="334">
        <v>-18000</v>
      </c>
      <c r="L583" s="334">
        <f>K583</f>
        <v>-18000</v>
      </c>
    </row>
    <row r="584" spans="2:12" ht="39" hidden="1">
      <c r="B584" s="214" t="s">
        <v>343</v>
      </c>
      <c r="C584" s="215">
        <v>327</v>
      </c>
      <c r="D584" s="216" t="s">
        <v>350</v>
      </c>
      <c r="E584" s="217">
        <f aca="true" t="shared" si="91" ref="E584:J584">SUM(E585:E597)</f>
        <v>0</v>
      </c>
      <c r="F584" s="217">
        <f t="shared" si="91"/>
        <v>0</v>
      </c>
      <c r="G584" s="217">
        <f t="shared" si="91"/>
        <v>0</v>
      </c>
      <c r="H584" s="217">
        <f t="shared" si="91"/>
        <v>0</v>
      </c>
      <c r="I584" s="217">
        <f t="shared" si="91"/>
        <v>0</v>
      </c>
      <c r="J584" s="217">
        <f t="shared" si="91"/>
        <v>0</v>
      </c>
      <c r="K584" s="219">
        <f aca="true" t="shared" si="92" ref="K584:K597">E584-J584</f>
        <v>0</v>
      </c>
      <c r="L584" s="219">
        <f>F584-J584</f>
        <v>0</v>
      </c>
    </row>
    <row r="585" spans="2:12" ht="14.25" hidden="1">
      <c r="B585" s="180" t="s">
        <v>177</v>
      </c>
      <c r="C585" s="145"/>
      <c r="D585" s="171" t="s">
        <v>97</v>
      </c>
      <c r="E585" s="85"/>
      <c r="F585" s="268">
        <f>E585</f>
        <v>0</v>
      </c>
      <c r="G585" s="85">
        <f>'[1]ЯНВАРЬ'!$E$86</f>
        <v>0</v>
      </c>
      <c r="H585" s="86"/>
      <c r="I585" s="199"/>
      <c r="J585" s="268">
        <f aca="true" t="shared" si="93" ref="J585:J598">SUM(G585:I585)</f>
        <v>0</v>
      </c>
      <c r="K585" s="89">
        <f t="shared" si="92"/>
        <v>0</v>
      </c>
      <c r="L585" s="89">
        <f aca="true" t="shared" si="94" ref="L585:L597">F585-J585</f>
        <v>0</v>
      </c>
    </row>
    <row r="586" spans="2:12" ht="14.25" hidden="1">
      <c r="B586" s="180" t="s">
        <v>178</v>
      </c>
      <c r="C586" s="145">
        <v>329</v>
      </c>
      <c r="D586" s="162" t="s">
        <v>98</v>
      </c>
      <c r="E586" s="85"/>
      <c r="F586" s="268">
        <f aca="true" t="shared" si="95" ref="F586:F598">E586</f>
        <v>0</v>
      </c>
      <c r="G586" s="85">
        <f>'[1]ЯНВАРЬ'!$F$86</f>
        <v>0</v>
      </c>
      <c r="H586" s="86"/>
      <c r="I586" s="86"/>
      <c r="J586" s="268">
        <f t="shared" si="93"/>
        <v>0</v>
      </c>
      <c r="K586" s="89">
        <f t="shared" si="92"/>
        <v>0</v>
      </c>
      <c r="L586" s="89">
        <f t="shared" si="94"/>
        <v>0</v>
      </c>
    </row>
    <row r="587" spans="2:12" ht="14.25" hidden="1">
      <c r="B587" s="180" t="s">
        <v>200</v>
      </c>
      <c r="C587" s="145">
        <v>330</v>
      </c>
      <c r="D587" s="162" t="s">
        <v>99</v>
      </c>
      <c r="E587" s="85"/>
      <c r="F587" s="268">
        <f t="shared" si="95"/>
        <v>0</v>
      </c>
      <c r="G587" s="86">
        <f>'[1]ЯНВАРЬ'!$G$86</f>
        <v>0</v>
      </c>
      <c r="H587" s="86"/>
      <c r="I587" s="86"/>
      <c r="J587" s="268">
        <f t="shared" si="93"/>
        <v>0</v>
      </c>
      <c r="K587" s="89">
        <f t="shared" si="92"/>
        <v>0</v>
      </c>
      <c r="L587" s="89">
        <f t="shared" si="94"/>
        <v>0</v>
      </c>
    </row>
    <row r="588" spans="2:12" ht="14.25" hidden="1">
      <c r="B588" s="180" t="s">
        <v>184</v>
      </c>
      <c r="C588" s="145">
        <v>331</v>
      </c>
      <c r="D588" s="162" t="s">
        <v>100</v>
      </c>
      <c r="E588" s="85"/>
      <c r="F588" s="268">
        <f t="shared" si="95"/>
        <v>0</v>
      </c>
      <c r="G588" s="85">
        <f>'[1]ЯНВАРЬ'!$I$86</f>
        <v>0</v>
      </c>
      <c r="H588" s="86"/>
      <c r="I588" s="86"/>
      <c r="J588" s="268">
        <f t="shared" si="93"/>
        <v>0</v>
      </c>
      <c r="K588" s="89">
        <f t="shared" si="92"/>
        <v>0</v>
      </c>
      <c r="L588" s="89">
        <f t="shared" si="94"/>
        <v>0</v>
      </c>
    </row>
    <row r="589" spans="2:12" ht="14.25" hidden="1">
      <c r="B589" s="180" t="s">
        <v>179</v>
      </c>
      <c r="C589" s="145">
        <v>332</v>
      </c>
      <c r="D589" s="162" t="s">
        <v>101</v>
      </c>
      <c r="E589" s="85"/>
      <c r="F589" s="268">
        <f t="shared" si="95"/>
        <v>0</v>
      </c>
      <c r="G589" s="85">
        <f>'[1]ЯНВАРЬ'!$J$86</f>
        <v>0</v>
      </c>
      <c r="H589" s="86"/>
      <c r="I589" s="86"/>
      <c r="J589" s="268">
        <f t="shared" si="93"/>
        <v>0</v>
      </c>
      <c r="K589" s="89">
        <f t="shared" si="92"/>
        <v>0</v>
      </c>
      <c r="L589" s="89">
        <f t="shared" si="94"/>
        <v>0</v>
      </c>
    </row>
    <row r="590" spans="2:12" ht="14.25" hidden="1">
      <c r="B590" s="180" t="s">
        <v>259</v>
      </c>
      <c r="C590" s="145">
        <v>333</v>
      </c>
      <c r="D590" s="162" t="s">
        <v>102</v>
      </c>
      <c r="E590" s="85"/>
      <c r="F590" s="268">
        <f t="shared" si="95"/>
        <v>0</v>
      </c>
      <c r="G590" s="85">
        <v>0</v>
      </c>
      <c r="H590" s="86"/>
      <c r="I590" s="86"/>
      <c r="J590" s="268">
        <f t="shared" si="93"/>
        <v>0</v>
      </c>
      <c r="K590" s="89">
        <f t="shared" si="92"/>
        <v>0</v>
      </c>
      <c r="L590" s="89">
        <f t="shared" si="94"/>
        <v>0</v>
      </c>
    </row>
    <row r="591" spans="2:12" ht="14.25" hidden="1">
      <c r="B591" s="180" t="s">
        <v>204</v>
      </c>
      <c r="C591" s="145">
        <v>334</v>
      </c>
      <c r="D591" s="162" t="s">
        <v>103</v>
      </c>
      <c r="E591" s="85"/>
      <c r="F591" s="268">
        <f t="shared" si="95"/>
        <v>0</v>
      </c>
      <c r="G591" s="85">
        <v>0</v>
      </c>
      <c r="H591" s="86"/>
      <c r="I591" s="86"/>
      <c r="J591" s="268">
        <f t="shared" si="93"/>
        <v>0</v>
      </c>
      <c r="K591" s="89">
        <f t="shared" si="92"/>
        <v>0</v>
      </c>
      <c r="L591" s="89">
        <f t="shared" si="94"/>
        <v>0</v>
      </c>
    </row>
    <row r="592" spans="2:12" ht="25.5" hidden="1">
      <c r="B592" s="180" t="s">
        <v>186</v>
      </c>
      <c r="C592" s="145">
        <v>335</v>
      </c>
      <c r="D592" s="162" t="s">
        <v>104</v>
      </c>
      <c r="E592" s="85"/>
      <c r="F592" s="268">
        <f t="shared" si="95"/>
        <v>0</v>
      </c>
      <c r="G592" s="85"/>
      <c r="H592" s="86"/>
      <c r="I592" s="86"/>
      <c r="J592" s="268">
        <f t="shared" si="93"/>
        <v>0</v>
      </c>
      <c r="K592" s="89">
        <f t="shared" si="92"/>
        <v>0</v>
      </c>
      <c r="L592" s="89">
        <f t="shared" si="94"/>
        <v>0</v>
      </c>
    </row>
    <row r="593" spans="2:12" ht="14.25" hidden="1">
      <c r="B593" s="180" t="s">
        <v>260</v>
      </c>
      <c r="C593" s="145">
        <v>336</v>
      </c>
      <c r="D593" s="162" t="s">
        <v>105</v>
      </c>
      <c r="E593" s="85"/>
      <c r="F593" s="268">
        <f t="shared" si="95"/>
        <v>0</v>
      </c>
      <c r="G593" s="86"/>
      <c r="H593" s="86"/>
      <c r="I593" s="86"/>
      <c r="J593" s="268">
        <f t="shared" si="93"/>
        <v>0</v>
      </c>
      <c r="K593" s="89">
        <f t="shared" si="92"/>
        <v>0</v>
      </c>
      <c r="L593" s="89">
        <f t="shared" si="94"/>
        <v>0</v>
      </c>
    </row>
    <row r="594" spans="2:12" ht="25.5" hidden="1">
      <c r="B594" s="180" t="s">
        <v>187</v>
      </c>
      <c r="C594" s="195">
        <v>337</v>
      </c>
      <c r="D594" s="162" t="s">
        <v>106</v>
      </c>
      <c r="E594" s="85"/>
      <c r="F594" s="268">
        <f t="shared" si="95"/>
        <v>0</v>
      </c>
      <c r="G594" s="86"/>
      <c r="H594" s="86"/>
      <c r="I594" s="86"/>
      <c r="J594" s="268">
        <f t="shared" si="93"/>
        <v>0</v>
      </c>
      <c r="K594" s="89">
        <f t="shared" si="92"/>
        <v>0</v>
      </c>
      <c r="L594" s="89">
        <f t="shared" si="94"/>
        <v>0</v>
      </c>
    </row>
    <row r="595" spans="2:12" ht="14.25" hidden="1">
      <c r="B595" s="180" t="s">
        <v>261</v>
      </c>
      <c r="C595" s="145">
        <v>339</v>
      </c>
      <c r="D595" s="162" t="s">
        <v>108</v>
      </c>
      <c r="E595" s="85"/>
      <c r="F595" s="268">
        <f t="shared" si="95"/>
        <v>0</v>
      </c>
      <c r="G595" s="86"/>
      <c r="H595" s="86"/>
      <c r="I595" s="86"/>
      <c r="J595" s="268">
        <f t="shared" si="93"/>
        <v>0</v>
      </c>
      <c r="K595" s="89">
        <f t="shared" si="92"/>
        <v>0</v>
      </c>
      <c r="L595" s="89">
        <f t="shared" si="94"/>
        <v>0</v>
      </c>
    </row>
    <row r="596" spans="2:12" ht="14.25" hidden="1">
      <c r="B596" s="180" t="s">
        <v>262</v>
      </c>
      <c r="C596" s="145">
        <v>340</v>
      </c>
      <c r="D596" s="162" t="s">
        <v>109</v>
      </c>
      <c r="E596" s="85"/>
      <c r="F596" s="268">
        <f t="shared" si="95"/>
        <v>0</v>
      </c>
      <c r="G596" s="86"/>
      <c r="H596" s="86"/>
      <c r="I596" s="86"/>
      <c r="J596" s="268">
        <f t="shared" si="93"/>
        <v>0</v>
      </c>
      <c r="K596" s="89">
        <f t="shared" si="92"/>
        <v>0</v>
      </c>
      <c r="L596" s="89">
        <f t="shared" si="94"/>
        <v>0</v>
      </c>
    </row>
    <row r="597" spans="2:12" ht="25.5" hidden="1">
      <c r="B597" s="180" t="s">
        <v>189</v>
      </c>
      <c r="C597" s="145">
        <v>341</v>
      </c>
      <c r="D597" s="162" t="s">
        <v>171</v>
      </c>
      <c r="E597" s="85"/>
      <c r="F597" s="268">
        <f t="shared" si="95"/>
        <v>0</v>
      </c>
      <c r="G597" s="85"/>
      <c r="H597" s="86"/>
      <c r="I597" s="86"/>
      <c r="J597" s="268">
        <f t="shared" si="93"/>
        <v>0</v>
      </c>
      <c r="K597" s="89">
        <f t="shared" si="92"/>
        <v>0</v>
      </c>
      <c r="L597" s="89">
        <f t="shared" si="94"/>
        <v>0</v>
      </c>
    </row>
    <row r="598" spans="2:12" ht="14.25">
      <c r="B598" s="180"/>
      <c r="C598" s="145"/>
      <c r="D598" s="162"/>
      <c r="E598" s="85"/>
      <c r="F598" s="268">
        <f t="shared" si="95"/>
        <v>0</v>
      </c>
      <c r="G598" s="85"/>
      <c r="H598" s="85"/>
      <c r="I598" s="85"/>
      <c r="J598" s="268">
        <f t="shared" si="93"/>
        <v>0</v>
      </c>
      <c r="K598" s="89"/>
      <c r="L598" s="89"/>
    </row>
    <row r="599" spans="2:12" ht="15" hidden="1">
      <c r="B599" s="261" t="s">
        <v>354</v>
      </c>
      <c r="C599" s="286"/>
      <c r="D599" s="287" t="s">
        <v>364</v>
      </c>
      <c r="E599" s="280">
        <f>SUM(E600:E604)</f>
        <v>0</v>
      </c>
      <c r="F599" s="280">
        <f>SUM(F600:F604)</f>
        <v>0</v>
      </c>
      <c r="G599" s="280">
        <f>SUM(G600:G603)</f>
        <v>0</v>
      </c>
      <c r="H599" s="280"/>
      <c r="I599" s="280"/>
      <c r="J599" s="280">
        <f>SUM(J600:J603)</f>
        <v>0</v>
      </c>
      <c r="K599" s="282">
        <f>SUM(K600:K604)</f>
        <v>0</v>
      </c>
      <c r="L599" s="282">
        <f>SUM(L600:L604)</f>
        <v>0</v>
      </c>
    </row>
    <row r="600" spans="2:12" ht="14.25" hidden="1">
      <c r="B600" s="180" t="s">
        <v>178</v>
      </c>
      <c r="C600" s="145"/>
      <c r="D600" s="171" t="s">
        <v>98</v>
      </c>
      <c r="E600" s="85"/>
      <c r="F600" s="85"/>
      <c r="G600" s="85">
        <f>'[1]ЯНВАРЬ'!$F$92</f>
        <v>0</v>
      </c>
      <c r="H600" s="85"/>
      <c r="I600" s="85"/>
      <c r="J600" s="85">
        <f>'[1]ЯНВАРЬ'!$F$92</f>
        <v>0</v>
      </c>
      <c r="K600" s="89">
        <f aca="true" t="shared" si="96" ref="K600:L604">E600-J600</f>
        <v>0</v>
      </c>
      <c r="L600" s="89">
        <f t="shared" si="96"/>
        <v>0</v>
      </c>
    </row>
    <row r="601" spans="2:12" ht="14.25" hidden="1">
      <c r="B601" s="180" t="s">
        <v>200</v>
      </c>
      <c r="C601" s="145"/>
      <c r="D601" s="171" t="s">
        <v>99</v>
      </c>
      <c r="E601" s="85"/>
      <c r="F601" s="85"/>
      <c r="G601" s="85">
        <f>'[1]ЯНВАРЬ'!$G$92</f>
        <v>0</v>
      </c>
      <c r="H601" s="85"/>
      <c r="I601" s="85"/>
      <c r="J601" s="85">
        <f>'[1]ЯНВАРЬ'!$G$92</f>
        <v>0</v>
      </c>
      <c r="K601" s="89">
        <f t="shared" si="96"/>
        <v>0</v>
      </c>
      <c r="L601" s="89">
        <f t="shared" si="96"/>
        <v>0</v>
      </c>
    </row>
    <row r="602" spans="2:12" ht="14.25" hidden="1">
      <c r="B602" s="180" t="s">
        <v>259</v>
      </c>
      <c r="C602" s="145"/>
      <c r="D602" s="171" t="s">
        <v>102</v>
      </c>
      <c r="E602" s="85"/>
      <c r="F602" s="85"/>
      <c r="G602" s="85">
        <f>'[1]ЯНВАРЬ'!$K$92</f>
        <v>0</v>
      </c>
      <c r="H602" s="85"/>
      <c r="I602" s="85"/>
      <c r="J602" s="85">
        <f>'[1]ЯНВАРЬ'!$K$92</f>
        <v>0</v>
      </c>
      <c r="K602" s="89">
        <f t="shared" si="96"/>
        <v>0</v>
      </c>
      <c r="L602" s="89">
        <f>F602-J602</f>
        <v>0</v>
      </c>
    </row>
    <row r="603" spans="2:12" ht="14.25" hidden="1">
      <c r="B603" s="180" t="s">
        <v>261</v>
      </c>
      <c r="C603" s="145"/>
      <c r="D603" s="171" t="s">
        <v>108</v>
      </c>
      <c r="E603" s="85"/>
      <c r="F603" s="85"/>
      <c r="G603" s="85"/>
      <c r="H603" s="85"/>
      <c r="I603" s="85"/>
      <c r="J603" s="85"/>
      <c r="K603" s="89">
        <f t="shared" si="96"/>
        <v>0</v>
      </c>
      <c r="L603" s="89">
        <f>F603-J603</f>
        <v>0</v>
      </c>
    </row>
    <row r="604" spans="2:12" ht="14.25" hidden="1">
      <c r="B604" s="180"/>
      <c r="C604" s="145"/>
      <c r="D604" s="171"/>
      <c r="E604" s="85"/>
      <c r="F604" s="85"/>
      <c r="G604" s="85"/>
      <c r="H604" s="85"/>
      <c r="I604" s="85"/>
      <c r="J604" s="85"/>
      <c r="K604" s="89">
        <f t="shared" si="96"/>
        <v>0</v>
      </c>
      <c r="L604" s="89">
        <f>F604-J604</f>
        <v>0</v>
      </c>
    </row>
    <row r="605" spans="2:14" ht="26.25" hidden="1">
      <c r="B605" s="214" t="s">
        <v>263</v>
      </c>
      <c r="C605" s="215"/>
      <c r="D605" s="216" t="s">
        <v>334</v>
      </c>
      <c r="E605" s="217">
        <f>SUM(E606:E609)</f>
        <v>0</v>
      </c>
      <c r="F605" s="217">
        <f>SUM(F606:F609)</f>
        <v>0</v>
      </c>
      <c r="G605" s="217">
        <f>SUM(G606:G609)</f>
        <v>0</v>
      </c>
      <c r="H605" s="217"/>
      <c r="I605" s="217"/>
      <c r="J605" s="217">
        <f>SUM(J606:J609)</f>
        <v>0</v>
      </c>
      <c r="K605" s="237">
        <f>SUM(K606:K609)</f>
        <v>0</v>
      </c>
      <c r="L605" s="237">
        <f>SUM(L606:L609)</f>
        <v>0</v>
      </c>
      <c r="M605" s="220"/>
      <c r="N605" s="220"/>
    </row>
    <row r="606" spans="2:12" ht="14.25" hidden="1">
      <c r="B606" s="180" t="s">
        <v>177</v>
      </c>
      <c r="C606" s="145"/>
      <c r="D606" s="171" t="s">
        <v>97</v>
      </c>
      <c r="E606" s="85"/>
      <c r="F606" s="268">
        <f>E606</f>
        <v>0</v>
      </c>
      <c r="G606" s="85">
        <v>0</v>
      </c>
      <c r="H606" s="85"/>
      <c r="I606" s="85"/>
      <c r="J606" s="268">
        <f aca="true" t="shared" si="97" ref="J606:J611">SUM(G606:I606)</f>
        <v>0</v>
      </c>
      <c r="K606" s="89">
        <f aca="true" t="shared" si="98" ref="K606:L608">E606-J606</f>
        <v>0</v>
      </c>
      <c r="L606" s="89">
        <f t="shared" si="98"/>
        <v>0</v>
      </c>
    </row>
    <row r="607" spans="2:12" ht="14.25" hidden="1">
      <c r="B607" s="180" t="s">
        <v>178</v>
      </c>
      <c r="C607" s="145"/>
      <c r="D607" s="171" t="s">
        <v>98</v>
      </c>
      <c r="E607" s="85"/>
      <c r="F607" s="268">
        <f>E607</f>
        <v>0</v>
      </c>
      <c r="G607" s="85">
        <f>'[1]ЯНВАРЬ'!$F$88</f>
        <v>0</v>
      </c>
      <c r="H607" s="85"/>
      <c r="I607" s="85"/>
      <c r="J607" s="268">
        <f t="shared" si="97"/>
        <v>0</v>
      </c>
      <c r="K607" s="89">
        <f t="shared" si="98"/>
        <v>0</v>
      </c>
      <c r="L607" s="89">
        <f t="shared" si="98"/>
        <v>0</v>
      </c>
    </row>
    <row r="608" spans="2:12" ht="14.25" hidden="1">
      <c r="B608" s="180" t="s">
        <v>200</v>
      </c>
      <c r="C608" s="145"/>
      <c r="D608" s="171" t="s">
        <v>99</v>
      </c>
      <c r="E608" s="85"/>
      <c r="F608" s="268">
        <f>E608</f>
        <v>0</v>
      </c>
      <c r="G608" s="85">
        <v>0</v>
      </c>
      <c r="H608" s="85"/>
      <c r="I608" s="85"/>
      <c r="J608" s="268">
        <f t="shared" si="97"/>
        <v>0</v>
      </c>
      <c r="K608" s="89">
        <f t="shared" si="98"/>
        <v>0</v>
      </c>
      <c r="L608" s="89">
        <f t="shared" si="98"/>
        <v>0</v>
      </c>
    </row>
    <row r="609" spans="2:12" ht="25.5" hidden="1">
      <c r="B609" s="180" t="s">
        <v>187</v>
      </c>
      <c r="C609" s="145"/>
      <c r="D609" s="171" t="s">
        <v>106</v>
      </c>
      <c r="E609" s="85"/>
      <c r="F609" s="268">
        <f>E609</f>
        <v>0</v>
      </c>
      <c r="G609" s="85"/>
      <c r="H609" s="85"/>
      <c r="I609" s="85"/>
      <c r="J609" s="268">
        <f t="shared" si="97"/>
        <v>0</v>
      </c>
      <c r="K609" s="89"/>
      <c r="L609" s="89"/>
    </row>
    <row r="610" spans="2:12" ht="14.25">
      <c r="B610" s="180"/>
      <c r="C610" s="145"/>
      <c r="D610" s="162"/>
      <c r="E610" s="85"/>
      <c r="F610" s="268">
        <f>E610</f>
        <v>0</v>
      </c>
      <c r="G610" s="85"/>
      <c r="H610" s="85"/>
      <c r="I610" s="85"/>
      <c r="J610" s="268">
        <f t="shared" si="97"/>
        <v>0</v>
      </c>
      <c r="K610" s="89">
        <f>E610-J610</f>
        <v>0</v>
      </c>
      <c r="L610" s="89"/>
    </row>
    <row r="611" spans="2:14" ht="15" hidden="1">
      <c r="B611" s="214" t="s">
        <v>264</v>
      </c>
      <c r="C611" s="215"/>
      <c r="D611" s="216" t="s">
        <v>335</v>
      </c>
      <c r="E611" s="217"/>
      <c r="F611" s="217"/>
      <c r="G611" s="217"/>
      <c r="H611" s="217"/>
      <c r="I611" s="217"/>
      <c r="J611" s="268">
        <f t="shared" si="97"/>
        <v>0</v>
      </c>
      <c r="K611" s="219">
        <f>E611-J611</f>
        <v>0</v>
      </c>
      <c r="L611" s="219">
        <f>F611-J611</f>
        <v>0</v>
      </c>
      <c r="M611" s="220"/>
      <c r="N611" s="220"/>
    </row>
    <row r="612" spans="2:12" ht="14.25" hidden="1">
      <c r="B612" s="180"/>
      <c r="C612" s="145"/>
      <c r="D612" s="162"/>
      <c r="E612" s="85"/>
      <c r="F612" s="85"/>
      <c r="G612" s="85"/>
      <c r="H612" s="85"/>
      <c r="I612" s="85"/>
      <c r="J612" s="85"/>
      <c r="K612" s="132"/>
      <c r="L612" s="132"/>
    </row>
    <row r="613" spans="2:14" ht="15" hidden="1">
      <c r="B613" s="214" t="s">
        <v>306</v>
      </c>
      <c r="C613" s="215"/>
      <c r="D613" s="238" t="s">
        <v>301</v>
      </c>
      <c r="E613" s="239">
        <f>SUM(E614:E615)</f>
        <v>0</v>
      </c>
      <c r="F613" s="239">
        <f>SUM(F614:F615)</f>
        <v>0</v>
      </c>
      <c r="G613" s="250">
        <f>SUM(G614:G615)</f>
        <v>0</v>
      </c>
      <c r="H613" s="240"/>
      <c r="I613" s="218"/>
      <c r="J613" s="268">
        <f>SUM(G613:I613)</f>
        <v>0</v>
      </c>
      <c r="K613" s="219">
        <f>E613-J613</f>
        <v>0</v>
      </c>
      <c r="L613" s="219"/>
      <c r="M613" s="241"/>
      <c r="N613" s="222"/>
    </row>
    <row r="614" spans="2:12" ht="14.25" hidden="1">
      <c r="B614" s="180" t="s">
        <v>262</v>
      </c>
      <c r="C614" s="145"/>
      <c r="D614" s="162" t="s">
        <v>109</v>
      </c>
      <c r="E614" s="85"/>
      <c r="F614" s="268">
        <f>E614</f>
        <v>0</v>
      </c>
      <c r="G614" s="85">
        <f>'[1]ЯНВАРЬ'!$T$126</f>
        <v>0</v>
      </c>
      <c r="H614" s="86"/>
      <c r="I614" s="86"/>
      <c r="J614" s="268">
        <f>SUM(G614:I614)</f>
        <v>0</v>
      </c>
      <c r="K614" s="89">
        <f>E614-J614</f>
        <v>0</v>
      </c>
      <c r="L614" s="89">
        <f>F614-J614</f>
        <v>0</v>
      </c>
    </row>
    <row r="615" spans="2:12" ht="25.5" hidden="1">
      <c r="B615" s="180" t="s">
        <v>189</v>
      </c>
      <c r="C615" s="145"/>
      <c r="D615" s="162" t="s">
        <v>171</v>
      </c>
      <c r="E615" s="85"/>
      <c r="F615" s="85"/>
      <c r="G615" s="85">
        <f>'[1]ЯНВАРЬ'!$V$126</f>
        <v>0</v>
      </c>
      <c r="H615" s="86"/>
      <c r="I615" s="86"/>
      <c r="J615" s="268">
        <f>SUM(G615:I615)</f>
        <v>0</v>
      </c>
      <c r="K615" s="89">
        <f>E615-J615</f>
        <v>0</v>
      </c>
      <c r="L615" s="89">
        <f>F615-J615</f>
        <v>0</v>
      </c>
    </row>
    <row r="616" spans="2:12" ht="14.25" hidden="1">
      <c r="B616" s="141"/>
      <c r="C616" s="145"/>
      <c r="D616" s="162"/>
      <c r="E616" s="85"/>
      <c r="F616" s="85"/>
      <c r="G616" s="85"/>
      <c r="H616" s="86"/>
      <c r="I616" s="86"/>
      <c r="J616" s="268">
        <f>SUM(G616:I616)</f>
        <v>0</v>
      </c>
      <c r="K616" s="89"/>
      <c r="L616" s="89"/>
    </row>
    <row r="617" spans="2:14" ht="15" hidden="1">
      <c r="B617" s="214" t="s">
        <v>231</v>
      </c>
      <c r="C617" s="215"/>
      <c r="D617" s="216" t="s">
        <v>302</v>
      </c>
      <c r="E617" s="217">
        <f>SUM(E618:E626)</f>
        <v>0</v>
      </c>
      <c r="F617" s="217">
        <f>SUM(F618:F626)</f>
        <v>0</v>
      </c>
      <c r="G617" s="217">
        <f>SUM(G618:G626)</f>
        <v>0</v>
      </c>
      <c r="H617" s="218"/>
      <c r="I617" s="218"/>
      <c r="J617" s="217">
        <f>SUM(J618:J626)</f>
        <v>0</v>
      </c>
      <c r="K617" s="219">
        <f>SUM(K618:K626)</f>
        <v>0</v>
      </c>
      <c r="L617" s="219">
        <f>SUM(L618:L626)</f>
        <v>0</v>
      </c>
      <c r="M617" s="220"/>
      <c r="N617" s="220"/>
    </row>
    <row r="618" spans="2:12" ht="14.25" hidden="1">
      <c r="B618" s="180" t="s">
        <v>177</v>
      </c>
      <c r="C618" s="145"/>
      <c r="D618" s="162" t="s">
        <v>97</v>
      </c>
      <c r="E618" s="85"/>
      <c r="F618" s="268">
        <f>E618</f>
        <v>0</v>
      </c>
      <c r="G618" s="85">
        <f>'[1]ЯНВАРЬ'!$E$124</f>
        <v>0</v>
      </c>
      <c r="H618" s="86"/>
      <c r="I618" s="86"/>
      <c r="J618" s="268">
        <f aca="true" t="shared" si="99" ref="J618:J627">SUM(G618:I618)</f>
        <v>0</v>
      </c>
      <c r="K618" s="89">
        <f aca="true" t="shared" si="100" ref="K618:K627">E618-J618</f>
        <v>0</v>
      </c>
      <c r="L618" s="89">
        <f>F618-J618</f>
        <v>0</v>
      </c>
    </row>
    <row r="619" spans="2:12" ht="14.25" hidden="1">
      <c r="B619" s="180" t="s">
        <v>178</v>
      </c>
      <c r="C619" s="145"/>
      <c r="D619" s="162" t="s">
        <v>98</v>
      </c>
      <c r="E619" s="85"/>
      <c r="F619" s="268">
        <f aca="true" t="shared" si="101" ref="F619:F627">E619</f>
        <v>0</v>
      </c>
      <c r="G619" s="85">
        <f>'[1]ЯНВАРЬ'!$F$124</f>
        <v>0</v>
      </c>
      <c r="H619" s="86"/>
      <c r="I619" s="86"/>
      <c r="J619" s="268">
        <f t="shared" si="99"/>
        <v>0</v>
      </c>
      <c r="K619" s="89">
        <f t="shared" si="100"/>
        <v>0</v>
      </c>
      <c r="L619" s="89">
        <f>F619-J619</f>
        <v>0</v>
      </c>
    </row>
    <row r="620" spans="2:12" ht="14.25" hidden="1">
      <c r="B620" s="180" t="s">
        <v>200</v>
      </c>
      <c r="C620" s="145"/>
      <c r="D620" s="162" t="s">
        <v>99</v>
      </c>
      <c r="E620" s="85"/>
      <c r="F620" s="268">
        <f t="shared" si="101"/>
        <v>0</v>
      </c>
      <c r="G620" s="85">
        <f>'[1]ЯНВАРЬ'!$G$124</f>
        <v>0</v>
      </c>
      <c r="H620" s="86"/>
      <c r="I620" s="86"/>
      <c r="J620" s="268">
        <f t="shared" si="99"/>
        <v>0</v>
      </c>
      <c r="K620" s="89">
        <f t="shared" si="100"/>
        <v>0</v>
      </c>
      <c r="L620" s="89">
        <f>F620-J620</f>
        <v>0</v>
      </c>
    </row>
    <row r="621" spans="2:12" ht="14.25" hidden="1">
      <c r="B621" s="180" t="s">
        <v>184</v>
      </c>
      <c r="C621" s="145"/>
      <c r="D621" s="162" t="s">
        <v>100</v>
      </c>
      <c r="E621" s="85"/>
      <c r="F621" s="268">
        <f t="shared" si="101"/>
        <v>0</v>
      </c>
      <c r="G621" s="85">
        <f>'[1]ЯНВАРЬ'!$I$124</f>
        <v>0</v>
      </c>
      <c r="H621" s="86"/>
      <c r="I621" s="86"/>
      <c r="J621" s="268">
        <f t="shared" si="99"/>
        <v>0</v>
      </c>
      <c r="K621" s="89">
        <f t="shared" si="100"/>
        <v>0</v>
      </c>
      <c r="L621" s="89">
        <f aca="true" t="shared" si="102" ref="L621:L626">F621-J621</f>
        <v>0</v>
      </c>
    </row>
    <row r="622" spans="2:12" ht="14.25" hidden="1">
      <c r="B622" s="180" t="s">
        <v>179</v>
      </c>
      <c r="C622" s="145"/>
      <c r="D622" s="162" t="s">
        <v>101</v>
      </c>
      <c r="E622" s="85"/>
      <c r="F622" s="268">
        <f t="shared" si="101"/>
        <v>0</v>
      </c>
      <c r="G622" s="85">
        <f>'[1]ЯНВАРЬ'!$J$124</f>
        <v>0</v>
      </c>
      <c r="H622" s="86"/>
      <c r="I622" s="86"/>
      <c r="J622" s="268">
        <f t="shared" si="99"/>
        <v>0</v>
      </c>
      <c r="K622" s="89">
        <f t="shared" si="100"/>
        <v>0</v>
      </c>
      <c r="L622" s="89">
        <f t="shared" si="102"/>
        <v>0</v>
      </c>
    </row>
    <row r="623" spans="2:12" ht="25.5" hidden="1">
      <c r="B623" s="180" t="s">
        <v>186</v>
      </c>
      <c r="C623" s="145"/>
      <c r="D623" s="162" t="s">
        <v>104</v>
      </c>
      <c r="E623" s="85"/>
      <c r="F623" s="268">
        <f t="shared" si="101"/>
        <v>0</v>
      </c>
      <c r="G623" s="85">
        <f>'[1]ЯНВАРЬ'!$M$124</f>
        <v>0</v>
      </c>
      <c r="H623" s="86"/>
      <c r="I623" s="86"/>
      <c r="J623" s="268">
        <f t="shared" si="99"/>
        <v>0</v>
      </c>
      <c r="K623" s="89">
        <f t="shared" si="100"/>
        <v>0</v>
      </c>
      <c r="L623" s="89">
        <f t="shared" si="102"/>
        <v>0</v>
      </c>
    </row>
    <row r="624" spans="2:12" ht="14.25" hidden="1">
      <c r="B624" s="141" t="s">
        <v>181</v>
      </c>
      <c r="C624" s="145"/>
      <c r="D624" s="162" t="s">
        <v>105</v>
      </c>
      <c r="E624" s="85"/>
      <c r="F624" s="268">
        <f t="shared" si="101"/>
        <v>0</v>
      </c>
      <c r="G624" s="85"/>
      <c r="H624" s="86"/>
      <c r="I624" s="86"/>
      <c r="J624" s="268">
        <f t="shared" si="99"/>
        <v>0</v>
      </c>
      <c r="K624" s="89">
        <f t="shared" si="100"/>
        <v>0</v>
      </c>
      <c r="L624" s="89">
        <f t="shared" si="102"/>
        <v>0</v>
      </c>
    </row>
    <row r="625" spans="2:12" ht="14.25" hidden="1">
      <c r="B625" s="180" t="s">
        <v>262</v>
      </c>
      <c r="C625" s="145"/>
      <c r="D625" s="162" t="s">
        <v>109</v>
      </c>
      <c r="E625" s="85"/>
      <c r="F625" s="268">
        <f t="shared" si="101"/>
        <v>0</v>
      </c>
      <c r="G625" s="85">
        <f>'[1]ЯНВАРЬ'!$T$124</f>
        <v>0</v>
      </c>
      <c r="H625" s="86"/>
      <c r="I625" s="86"/>
      <c r="J625" s="268">
        <f t="shared" si="99"/>
        <v>0</v>
      </c>
      <c r="K625" s="89">
        <f t="shared" si="100"/>
        <v>0</v>
      </c>
      <c r="L625" s="89">
        <f t="shared" si="102"/>
        <v>0</v>
      </c>
    </row>
    <row r="626" spans="2:12" ht="25.5" hidden="1">
      <c r="B626" s="180" t="s">
        <v>189</v>
      </c>
      <c r="C626" s="145"/>
      <c r="D626" s="162" t="s">
        <v>171</v>
      </c>
      <c r="E626" s="85"/>
      <c r="F626" s="268">
        <f t="shared" si="101"/>
        <v>0</v>
      </c>
      <c r="G626" s="85">
        <f>'[1]ЯНВАРЬ'!$V$124</f>
        <v>0</v>
      </c>
      <c r="H626" s="86"/>
      <c r="I626" s="86"/>
      <c r="J626" s="268">
        <f t="shared" si="99"/>
        <v>0</v>
      </c>
      <c r="K626" s="89">
        <f t="shared" si="100"/>
        <v>0</v>
      </c>
      <c r="L626" s="89">
        <f t="shared" si="102"/>
        <v>0</v>
      </c>
    </row>
    <row r="627" spans="2:12" ht="14.25" hidden="1">
      <c r="B627" s="141"/>
      <c r="C627" s="145"/>
      <c r="D627" s="162"/>
      <c r="E627" s="85"/>
      <c r="F627" s="268">
        <f t="shared" si="101"/>
        <v>0</v>
      </c>
      <c r="G627" s="85"/>
      <c r="H627" s="86"/>
      <c r="I627" s="86"/>
      <c r="J627" s="268">
        <f t="shared" si="99"/>
        <v>0</v>
      </c>
      <c r="K627" s="89">
        <f t="shared" si="100"/>
        <v>0</v>
      </c>
      <c r="L627" s="89"/>
    </row>
    <row r="628" spans="2:14" ht="15" hidden="1">
      <c r="B628" s="214" t="s">
        <v>303</v>
      </c>
      <c r="C628" s="215"/>
      <c r="D628" s="216" t="s">
        <v>304</v>
      </c>
      <c r="E628" s="217">
        <f>SUM(E629:E632)</f>
        <v>0</v>
      </c>
      <c r="F628" s="217">
        <f>SUM(F629:F632)</f>
        <v>0</v>
      </c>
      <c r="G628" s="217">
        <f>SUM(G629:G632)</f>
        <v>0</v>
      </c>
      <c r="H628" s="218"/>
      <c r="I628" s="218"/>
      <c r="J628" s="217">
        <f>SUM(J629:J632)</f>
        <v>0</v>
      </c>
      <c r="K628" s="219">
        <f>SUM(K630:K632)</f>
        <v>0</v>
      </c>
      <c r="L628" s="219">
        <f>SUM(L629:L631)</f>
        <v>0</v>
      </c>
      <c r="M628" s="220"/>
      <c r="N628" s="220"/>
    </row>
    <row r="629" spans="2:12" ht="14.25" hidden="1">
      <c r="B629" s="141"/>
      <c r="C629" s="145"/>
      <c r="D629" s="162" t="s">
        <v>105</v>
      </c>
      <c r="E629" s="85"/>
      <c r="F629" s="268">
        <f>E629</f>
        <v>0</v>
      </c>
      <c r="G629" s="85">
        <f>'[1]ЯНВАРЬ'!$N$118</f>
        <v>0</v>
      </c>
      <c r="H629" s="86"/>
      <c r="I629" s="86"/>
      <c r="J629" s="268">
        <f>SUM(G629:I629)</f>
        <v>0</v>
      </c>
      <c r="K629" s="89"/>
      <c r="L629" s="89"/>
    </row>
    <row r="630" spans="2:12" ht="14.25" hidden="1">
      <c r="B630" s="180" t="s">
        <v>262</v>
      </c>
      <c r="C630" s="145"/>
      <c r="D630" s="162" t="s">
        <v>109</v>
      </c>
      <c r="E630" s="85"/>
      <c r="F630" s="268">
        <f>E630</f>
        <v>0</v>
      </c>
      <c r="G630" s="85"/>
      <c r="H630" s="86"/>
      <c r="I630" s="86"/>
      <c r="J630" s="268">
        <f>SUM(G630:I630)</f>
        <v>0</v>
      </c>
      <c r="K630" s="89"/>
      <c r="L630" s="89"/>
    </row>
    <row r="631" spans="2:12" ht="25.5" hidden="1">
      <c r="B631" s="180" t="s">
        <v>189</v>
      </c>
      <c r="C631" s="145"/>
      <c r="D631" s="162" t="s">
        <v>171</v>
      </c>
      <c r="E631" s="85"/>
      <c r="F631" s="268">
        <f>E631</f>
        <v>0</v>
      </c>
      <c r="G631" s="85"/>
      <c r="H631" s="86"/>
      <c r="I631" s="86"/>
      <c r="J631" s="268">
        <f>SUM(G631:I631)</f>
        <v>0</v>
      </c>
      <c r="K631" s="89">
        <f>E631-J631</f>
        <v>0</v>
      </c>
      <c r="L631" s="89">
        <f>F631-J631</f>
        <v>0</v>
      </c>
    </row>
    <row r="632" spans="2:12" ht="14.25" hidden="1">
      <c r="B632" s="141"/>
      <c r="C632" s="145"/>
      <c r="D632" s="162"/>
      <c r="E632" s="85"/>
      <c r="F632" s="268">
        <f>E632</f>
        <v>0</v>
      </c>
      <c r="G632" s="85"/>
      <c r="H632" s="86"/>
      <c r="I632" s="86"/>
      <c r="J632" s="268">
        <f>SUM(G632:I632)</f>
        <v>0</v>
      </c>
      <c r="K632" s="89"/>
      <c r="L632" s="89"/>
    </row>
    <row r="633" spans="2:14" ht="26.25" hidden="1">
      <c r="B633" s="214" t="s">
        <v>305</v>
      </c>
      <c r="C633" s="215"/>
      <c r="D633" s="216" t="s">
        <v>307</v>
      </c>
      <c r="E633" s="217">
        <f>SUM(E634:E642)</f>
        <v>0</v>
      </c>
      <c r="F633" s="217">
        <f>SUM(F634:F642)</f>
        <v>0</v>
      </c>
      <c r="G633" s="217">
        <f>SUM(G634:G643)</f>
        <v>0</v>
      </c>
      <c r="H633" s="218"/>
      <c r="I633" s="218"/>
      <c r="J633" s="217">
        <f>SUM(J634:J643)</f>
        <v>0</v>
      </c>
      <c r="K633" s="219">
        <f>SUM(K634:K643)</f>
        <v>0</v>
      </c>
      <c r="L633" s="219">
        <f>SUM(L634:L643)</f>
        <v>0</v>
      </c>
      <c r="M633" s="220"/>
      <c r="N633" s="220"/>
    </row>
    <row r="634" spans="2:12" ht="14.25" hidden="1">
      <c r="B634" s="180" t="s">
        <v>177</v>
      </c>
      <c r="C634" s="145"/>
      <c r="D634" s="162" t="s">
        <v>97</v>
      </c>
      <c r="E634" s="85"/>
      <c r="F634" s="268">
        <f>E634</f>
        <v>0</v>
      </c>
      <c r="G634" s="85"/>
      <c r="H634" s="86"/>
      <c r="I634" s="86"/>
      <c r="J634" s="268">
        <f aca="true" t="shared" si="103" ref="J634:J643">SUM(G634:I634)</f>
        <v>0</v>
      </c>
      <c r="K634" s="89">
        <f>E634-J634</f>
        <v>0</v>
      </c>
      <c r="L634" s="89">
        <f>F634-J634</f>
        <v>0</v>
      </c>
    </row>
    <row r="635" spans="2:12" ht="14.25" hidden="1">
      <c r="B635" s="180" t="s">
        <v>178</v>
      </c>
      <c r="C635" s="145"/>
      <c r="D635" s="171" t="s">
        <v>98</v>
      </c>
      <c r="E635" s="85"/>
      <c r="F635" s="268">
        <f aca="true" t="shared" si="104" ref="F635:F643">E635</f>
        <v>0</v>
      </c>
      <c r="G635" s="85"/>
      <c r="H635" s="86"/>
      <c r="I635" s="86"/>
      <c r="J635" s="268">
        <f t="shared" si="103"/>
        <v>0</v>
      </c>
      <c r="K635" s="89">
        <f aca="true" t="shared" si="105" ref="K635:K642">E635-J635</f>
        <v>0</v>
      </c>
      <c r="L635" s="89">
        <f aca="true" t="shared" si="106" ref="L635:L642">F635-J635</f>
        <v>0</v>
      </c>
    </row>
    <row r="636" spans="2:12" ht="14.25" hidden="1">
      <c r="B636" s="180" t="s">
        <v>200</v>
      </c>
      <c r="C636" s="195"/>
      <c r="D636" s="196" t="s">
        <v>99</v>
      </c>
      <c r="E636" s="199"/>
      <c r="F636" s="268">
        <f t="shared" si="104"/>
        <v>0</v>
      </c>
      <c r="G636" s="199"/>
      <c r="H636" s="210"/>
      <c r="I636" s="210"/>
      <c r="J636" s="268">
        <f t="shared" si="103"/>
        <v>0</v>
      </c>
      <c r="K636" s="89">
        <f t="shared" si="105"/>
        <v>0</v>
      </c>
      <c r="L636" s="89">
        <f t="shared" si="106"/>
        <v>0</v>
      </c>
    </row>
    <row r="637" spans="2:12" ht="14.25" hidden="1">
      <c r="B637" s="180" t="s">
        <v>184</v>
      </c>
      <c r="C637" s="195"/>
      <c r="D637" s="196" t="s">
        <v>100</v>
      </c>
      <c r="E637" s="199"/>
      <c r="F637" s="268">
        <f t="shared" si="104"/>
        <v>0</v>
      </c>
      <c r="G637" s="199"/>
      <c r="H637" s="210"/>
      <c r="I637" s="210"/>
      <c r="J637" s="268">
        <f t="shared" si="103"/>
        <v>0</v>
      </c>
      <c r="K637" s="89">
        <f t="shared" si="105"/>
        <v>0</v>
      </c>
      <c r="L637" s="89">
        <f t="shared" si="106"/>
        <v>0</v>
      </c>
    </row>
    <row r="638" spans="2:12" ht="14.25" hidden="1">
      <c r="B638" s="180" t="s">
        <v>179</v>
      </c>
      <c r="C638" s="195"/>
      <c r="D638" s="196" t="s">
        <v>101</v>
      </c>
      <c r="E638" s="199"/>
      <c r="F638" s="268">
        <f t="shared" si="104"/>
        <v>0</v>
      </c>
      <c r="G638" s="199"/>
      <c r="H638" s="210"/>
      <c r="I638" s="210"/>
      <c r="J638" s="268">
        <f t="shared" si="103"/>
        <v>0</v>
      </c>
      <c r="K638" s="89">
        <f t="shared" si="105"/>
        <v>0</v>
      </c>
      <c r="L638" s="89">
        <f t="shared" si="106"/>
        <v>0</v>
      </c>
    </row>
    <row r="639" spans="2:12" ht="25.5" hidden="1">
      <c r="B639" s="180" t="s">
        <v>186</v>
      </c>
      <c r="C639" s="145"/>
      <c r="D639" s="171" t="s">
        <v>104</v>
      </c>
      <c r="E639" s="85"/>
      <c r="F639" s="268">
        <f t="shared" si="104"/>
        <v>0</v>
      </c>
      <c r="G639" s="85"/>
      <c r="H639" s="86"/>
      <c r="I639" s="86"/>
      <c r="J639" s="268">
        <f t="shared" si="103"/>
        <v>0</v>
      </c>
      <c r="K639" s="89">
        <f t="shared" si="105"/>
        <v>0</v>
      </c>
      <c r="L639" s="89">
        <f t="shared" si="106"/>
        <v>0</v>
      </c>
    </row>
    <row r="640" spans="2:12" ht="14.25" hidden="1">
      <c r="B640" s="141" t="s">
        <v>181</v>
      </c>
      <c r="C640" s="154"/>
      <c r="D640" s="162" t="s">
        <v>105</v>
      </c>
      <c r="E640" s="85"/>
      <c r="F640" s="268">
        <f t="shared" si="104"/>
        <v>0</v>
      </c>
      <c r="G640" s="85"/>
      <c r="H640" s="86"/>
      <c r="I640" s="86"/>
      <c r="J640" s="268">
        <f t="shared" si="103"/>
        <v>0</v>
      </c>
      <c r="K640" s="89">
        <f t="shared" si="105"/>
        <v>0</v>
      </c>
      <c r="L640" s="89">
        <f t="shared" si="106"/>
        <v>0</v>
      </c>
    </row>
    <row r="641" spans="2:12" ht="14.25" hidden="1">
      <c r="B641" s="180" t="s">
        <v>262</v>
      </c>
      <c r="C641" s="145"/>
      <c r="D641" s="162" t="s">
        <v>109</v>
      </c>
      <c r="E641" s="85"/>
      <c r="F641" s="268">
        <f t="shared" si="104"/>
        <v>0</v>
      </c>
      <c r="G641" s="85"/>
      <c r="H641" s="86"/>
      <c r="I641" s="86"/>
      <c r="J641" s="268">
        <f t="shared" si="103"/>
        <v>0</v>
      </c>
      <c r="K641" s="89">
        <f t="shared" si="105"/>
        <v>0</v>
      </c>
      <c r="L641" s="89">
        <f t="shared" si="106"/>
        <v>0</v>
      </c>
    </row>
    <row r="642" spans="2:12" ht="25.5" hidden="1">
      <c r="B642" s="180" t="s">
        <v>189</v>
      </c>
      <c r="C642" s="154"/>
      <c r="D642" s="162" t="s">
        <v>171</v>
      </c>
      <c r="E642" s="85"/>
      <c r="F642" s="268">
        <f t="shared" si="104"/>
        <v>0</v>
      </c>
      <c r="G642" s="85"/>
      <c r="H642" s="86"/>
      <c r="I642" s="86"/>
      <c r="J642" s="268">
        <f t="shared" si="103"/>
        <v>0</v>
      </c>
      <c r="K642" s="89">
        <f t="shared" si="105"/>
        <v>0</v>
      </c>
      <c r="L642" s="89">
        <f t="shared" si="106"/>
        <v>0</v>
      </c>
    </row>
    <row r="643" spans="2:12" ht="14.25" hidden="1">
      <c r="B643" s="141"/>
      <c r="C643" s="145"/>
      <c r="D643" s="162"/>
      <c r="E643" s="85"/>
      <c r="F643" s="268">
        <f t="shared" si="104"/>
        <v>0</v>
      </c>
      <c r="G643" s="85"/>
      <c r="H643" s="86"/>
      <c r="I643" s="86"/>
      <c r="J643" s="268">
        <f t="shared" si="103"/>
        <v>0</v>
      </c>
      <c r="K643" s="89">
        <f>E643-J643</f>
        <v>0</v>
      </c>
      <c r="L643" s="89">
        <f>F643-J643</f>
        <v>0</v>
      </c>
    </row>
    <row r="644" spans="2:14" ht="15" hidden="1">
      <c r="B644" s="214" t="s">
        <v>222</v>
      </c>
      <c r="C644" s="215"/>
      <c r="D644" s="216" t="s">
        <v>308</v>
      </c>
      <c r="E644" s="217">
        <f>SUM(E645:E647)</f>
        <v>0</v>
      </c>
      <c r="F644" s="217">
        <f>SUM(F645:F647)</f>
        <v>0</v>
      </c>
      <c r="G644" s="217">
        <f>SUM(G645:G647)</f>
        <v>0</v>
      </c>
      <c r="H644" s="218"/>
      <c r="I644" s="218"/>
      <c r="J644" s="217">
        <f>SUM(J645:J647)</f>
        <v>0</v>
      </c>
      <c r="K644" s="219">
        <f>E644-J644</f>
        <v>0</v>
      </c>
      <c r="L644" s="219">
        <f>F644-J644</f>
        <v>0</v>
      </c>
      <c r="M644" s="220"/>
      <c r="N644" s="220"/>
    </row>
    <row r="645" spans="2:12" ht="14.25" hidden="1">
      <c r="B645" s="180" t="s">
        <v>184</v>
      </c>
      <c r="C645" s="145"/>
      <c r="D645" s="171" t="s">
        <v>100</v>
      </c>
      <c r="E645" s="85"/>
      <c r="F645" s="85"/>
      <c r="G645" s="85">
        <f>'[1]ЯНВАРЬ'!$I$116</f>
        <v>0</v>
      </c>
      <c r="H645" s="86"/>
      <c r="I645" s="86"/>
      <c r="J645" s="268">
        <f>SUM(G645:I645)</f>
        <v>0</v>
      </c>
      <c r="K645" s="89">
        <f>E645-J645</f>
        <v>0</v>
      </c>
      <c r="L645" s="89">
        <f>F645-J645</f>
        <v>0</v>
      </c>
    </row>
    <row r="646" spans="2:12" ht="14.25" hidden="1">
      <c r="B646" s="141" t="s">
        <v>181</v>
      </c>
      <c r="C646" s="145"/>
      <c r="D646" s="171" t="s">
        <v>105</v>
      </c>
      <c r="E646" s="85"/>
      <c r="F646" s="85"/>
      <c r="G646" s="85">
        <f>'[1]ЯНВАРЬ'!$N$116</f>
        <v>0</v>
      </c>
      <c r="H646" s="86"/>
      <c r="I646" s="86"/>
      <c r="J646" s="268">
        <f>SUM(G646:I646)</f>
        <v>0</v>
      </c>
      <c r="K646" s="89"/>
      <c r="L646" s="89"/>
    </row>
    <row r="647" spans="2:12" ht="25.5" hidden="1">
      <c r="B647" s="180" t="s">
        <v>189</v>
      </c>
      <c r="C647" s="145"/>
      <c r="D647" s="171" t="s">
        <v>171</v>
      </c>
      <c r="E647" s="85"/>
      <c r="F647" s="85"/>
      <c r="G647" s="85">
        <f>'[1]ЯНВАРЬ'!$V$116</f>
        <v>0</v>
      </c>
      <c r="H647" s="86"/>
      <c r="I647" s="86"/>
      <c r="J647" s="268">
        <f>SUM(G647:I647)</f>
        <v>0</v>
      </c>
      <c r="K647" s="89">
        <f aca="true" t="shared" si="107" ref="K647:K664">E647-J647</f>
        <v>0</v>
      </c>
      <c r="L647" s="89">
        <f aca="true" t="shared" si="108" ref="L647:L677">F647-J647</f>
        <v>0</v>
      </c>
    </row>
    <row r="648" spans="2:14" ht="26.25" hidden="1">
      <c r="B648" s="214" t="s">
        <v>309</v>
      </c>
      <c r="C648" s="215"/>
      <c r="D648" s="216" t="s">
        <v>311</v>
      </c>
      <c r="E648" s="217">
        <f>SUM(E649:E652)</f>
        <v>0</v>
      </c>
      <c r="F648" s="217">
        <f>SUM(F649:F652)</f>
        <v>0</v>
      </c>
      <c r="G648" s="217">
        <f>SUM(G649:G652)</f>
        <v>0</v>
      </c>
      <c r="H648" s="218"/>
      <c r="I648" s="218"/>
      <c r="J648" s="217">
        <f>SUM(J649:J652)</f>
        <v>0</v>
      </c>
      <c r="K648" s="219">
        <f t="shared" si="107"/>
        <v>0</v>
      </c>
      <c r="L648" s="219">
        <f t="shared" si="108"/>
        <v>0</v>
      </c>
      <c r="M648" s="220"/>
      <c r="N648" s="220"/>
    </row>
    <row r="649" spans="2:12" ht="14.25" hidden="1">
      <c r="B649" s="180" t="s">
        <v>184</v>
      </c>
      <c r="C649" s="145"/>
      <c r="D649" s="171" t="s">
        <v>100</v>
      </c>
      <c r="E649" s="85"/>
      <c r="F649" s="268">
        <f>E649</f>
        <v>0</v>
      </c>
      <c r="G649" s="85"/>
      <c r="H649" s="86"/>
      <c r="I649" s="86"/>
      <c r="J649" s="268">
        <f>SUM(G649:I649)</f>
        <v>0</v>
      </c>
      <c r="K649" s="89">
        <f t="shared" si="107"/>
        <v>0</v>
      </c>
      <c r="L649" s="89">
        <f t="shared" si="108"/>
        <v>0</v>
      </c>
    </row>
    <row r="650" spans="2:12" ht="14.25" hidden="1">
      <c r="B650" s="141" t="s">
        <v>181</v>
      </c>
      <c r="C650" s="145"/>
      <c r="D650" s="171" t="s">
        <v>105</v>
      </c>
      <c r="E650" s="85"/>
      <c r="F650" s="268">
        <f>E650</f>
        <v>0</v>
      </c>
      <c r="G650" s="85"/>
      <c r="H650" s="86"/>
      <c r="I650" s="86"/>
      <c r="J650" s="268">
        <f>SUM(G650:I650)</f>
        <v>0</v>
      </c>
      <c r="K650" s="89">
        <f t="shared" si="107"/>
        <v>0</v>
      </c>
      <c r="L650" s="89">
        <f t="shared" si="108"/>
        <v>0</v>
      </c>
    </row>
    <row r="651" spans="2:12" ht="14.25" hidden="1">
      <c r="B651" s="180" t="s">
        <v>262</v>
      </c>
      <c r="C651" s="145"/>
      <c r="D651" s="171" t="s">
        <v>109</v>
      </c>
      <c r="E651" s="85"/>
      <c r="F651" s="268">
        <f>E651</f>
        <v>0</v>
      </c>
      <c r="G651" s="85"/>
      <c r="H651" s="86"/>
      <c r="I651" s="86"/>
      <c r="J651" s="268">
        <f>SUM(G651:I651)</f>
        <v>0</v>
      </c>
      <c r="K651" s="89">
        <f t="shared" si="107"/>
        <v>0</v>
      </c>
      <c r="L651" s="89">
        <f>F651-J651</f>
        <v>0</v>
      </c>
    </row>
    <row r="652" spans="2:12" ht="25.5" hidden="1">
      <c r="B652" s="180" t="s">
        <v>189</v>
      </c>
      <c r="C652" s="145"/>
      <c r="D652" s="162" t="s">
        <v>171</v>
      </c>
      <c r="E652" s="85"/>
      <c r="F652" s="268">
        <f>E652</f>
        <v>0</v>
      </c>
      <c r="G652" s="85"/>
      <c r="H652" s="86"/>
      <c r="I652" s="86"/>
      <c r="J652" s="268">
        <f>SUM(G652:I652)</f>
        <v>0</v>
      </c>
      <c r="K652" s="89">
        <f t="shared" si="107"/>
        <v>0</v>
      </c>
      <c r="L652" s="89">
        <f t="shared" si="108"/>
        <v>0</v>
      </c>
    </row>
    <row r="653" spans="2:14" ht="26.25" hidden="1">
      <c r="B653" s="214" t="s">
        <v>215</v>
      </c>
      <c r="C653" s="215"/>
      <c r="D653" s="216" t="s">
        <v>310</v>
      </c>
      <c r="E653" s="217">
        <f>SUM(E654:E657)</f>
        <v>0</v>
      </c>
      <c r="F653" s="217">
        <f>SUM(F654:F657)</f>
        <v>0</v>
      </c>
      <c r="G653" s="217">
        <f>SUM(G654:G658)</f>
        <v>0</v>
      </c>
      <c r="H653" s="218"/>
      <c r="I653" s="218"/>
      <c r="J653" s="217">
        <f>SUM(J654:J658)</f>
        <v>0</v>
      </c>
      <c r="K653" s="219">
        <f t="shared" si="107"/>
        <v>0</v>
      </c>
      <c r="L653" s="219">
        <f t="shared" si="108"/>
        <v>0</v>
      </c>
      <c r="M653" s="220"/>
      <c r="N653" s="220"/>
    </row>
    <row r="654" spans="2:12" ht="25.5" hidden="1">
      <c r="B654" s="180" t="s">
        <v>186</v>
      </c>
      <c r="C654" s="145"/>
      <c r="D654" s="162" t="s">
        <v>104</v>
      </c>
      <c r="E654" s="85"/>
      <c r="F654" s="268">
        <f>E654</f>
        <v>0</v>
      </c>
      <c r="G654" s="85"/>
      <c r="H654" s="86"/>
      <c r="I654" s="86"/>
      <c r="J654" s="268">
        <f>SUM(G654:I654)</f>
        <v>0</v>
      </c>
      <c r="K654" s="89">
        <f t="shared" si="107"/>
        <v>0</v>
      </c>
      <c r="L654" s="89">
        <f t="shared" si="108"/>
        <v>0</v>
      </c>
    </row>
    <row r="655" spans="2:12" ht="14.25" hidden="1">
      <c r="B655" s="141" t="s">
        <v>181</v>
      </c>
      <c r="C655" s="145"/>
      <c r="D655" s="171" t="s">
        <v>105</v>
      </c>
      <c r="E655" s="85"/>
      <c r="F655" s="268">
        <f>E655</f>
        <v>0</v>
      </c>
      <c r="G655" s="85"/>
      <c r="H655" s="85"/>
      <c r="I655" s="85"/>
      <c r="J655" s="268">
        <f>SUM(G655:I655)</f>
        <v>0</v>
      </c>
      <c r="K655" s="89">
        <f t="shared" si="107"/>
        <v>0</v>
      </c>
      <c r="L655" s="89">
        <f t="shared" si="108"/>
        <v>0</v>
      </c>
    </row>
    <row r="656" spans="2:12" ht="14.25" hidden="1">
      <c r="B656" s="180" t="s">
        <v>262</v>
      </c>
      <c r="C656" s="145"/>
      <c r="D656" s="171" t="s">
        <v>109</v>
      </c>
      <c r="E656" s="85"/>
      <c r="F656" s="268">
        <f>E656</f>
        <v>0</v>
      </c>
      <c r="G656" s="85"/>
      <c r="H656" s="85"/>
      <c r="I656" s="85"/>
      <c r="J656" s="268">
        <f>SUM(G656:I656)</f>
        <v>0</v>
      </c>
      <c r="K656" s="89">
        <f t="shared" si="107"/>
        <v>0</v>
      </c>
      <c r="L656" s="89">
        <f t="shared" si="108"/>
        <v>0</v>
      </c>
    </row>
    <row r="657" spans="2:12" ht="25.5" hidden="1">
      <c r="B657" s="180" t="s">
        <v>189</v>
      </c>
      <c r="C657" s="145"/>
      <c r="D657" s="171" t="s">
        <v>171</v>
      </c>
      <c r="E657" s="85"/>
      <c r="F657" s="268">
        <f>E657</f>
        <v>0</v>
      </c>
      <c r="G657" s="85"/>
      <c r="H657" s="85"/>
      <c r="I657" s="85"/>
      <c r="J657" s="268">
        <f>SUM(G657:I657)</f>
        <v>0</v>
      </c>
      <c r="K657" s="89">
        <f t="shared" si="107"/>
        <v>0</v>
      </c>
      <c r="L657" s="89">
        <f t="shared" si="108"/>
        <v>0</v>
      </c>
    </row>
    <row r="658" spans="2:12" ht="14.25" hidden="1">
      <c r="B658" s="180"/>
      <c r="C658" s="145"/>
      <c r="D658" s="171"/>
      <c r="E658" s="85"/>
      <c r="F658" s="268">
        <f>E658</f>
        <v>0</v>
      </c>
      <c r="G658" s="85"/>
      <c r="H658" s="85"/>
      <c r="I658" s="85"/>
      <c r="J658" s="268">
        <f>SUM(G658:I658)</f>
        <v>0</v>
      </c>
      <c r="K658" s="89">
        <f t="shared" si="107"/>
        <v>0</v>
      </c>
      <c r="L658" s="89">
        <f t="shared" si="108"/>
        <v>0</v>
      </c>
    </row>
    <row r="659" spans="2:14" ht="15" hidden="1">
      <c r="B659" s="214" t="s">
        <v>312</v>
      </c>
      <c r="C659" s="215"/>
      <c r="D659" s="216" t="s">
        <v>313</v>
      </c>
      <c r="E659" s="217">
        <f>SUM(E660:E673)</f>
        <v>0</v>
      </c>
      <c r="F659" s="217">
        <f>SUM(F660:F673)</f>
        <v>0</v>
      </c>
      <c r="G659" s="217">
        <f>SUM(G661:G664)</f>
        <v>0</v>
      </c>
      <c r="H659" s="217"/>
      <c r="I659" s="217"/>
      <c r="J659" s="217">
        <f>SUM(J661:J664)</f>
        <v>0</v>
      </c>
      <c r="K659" s="219">
        <f t="shared" si="107"/>
        <v>0</v>
      </c>
      <c r="L659" s="219">
        <f t="shared" si="108"/>
        <v>0</v>
      </c>
      <c r="M659" s="220"/>
      <c r="N659" s="220"/>
    </row>
    <row r="660" spans="2:12" ht="14.25" hidden="1">
      <c r="B660" s="180" t="s">
        <v>184</v>
      </c>
      <c r="C660" s="145"/>
      <c r="D660" s="171" t="s">
        <v>100</v>
      </c>
      <c r="E660" s="85"/>
      <c r="F660" s="268">
        <f>E660</f>
        <v>0</v>
      </c>
      <c r="G660" s="85">
        <f>'[1]ЯНВАРЬ'!$I$114</f>
        <v>0</v>
      </c>
      <c r="H660" s="85"/>
      <c r="I660" s="85"/>
      <c r="J660" s="268">
        <f aca="true" t="shared" si="109" ref="J660:J665">SUM(G660:I660)</f>
        <v>0</v>
      </c>
      <c r="K660" s="89">
        <f t="shared" si="107"/>
        <v>0</v>
      </c>
      <c r="L660" s="89">
        <f t="shared" si="108"/>
        <v>0</v>
      </c>
    </row>
    <row r="661" spans="2:12" ht="25.5" hidden="1">
      <c r="B661" s="180" t="s">
        <v>186</v>
      </c>
      <c r="C661" s="145"/>
      <c r="D661" s="171" t="s">
        <v>104</v>
      </c>
      <c r="E661" s="85"/>
      <c r="F661" s="268">
        <f>E661</f>
        <v>0</v>
      </c>
      <c r="G661" s="85"/>
      <c r="H661" s="85"/>
      <c r="I661" s="85"/>
      <c r="J661" s="268">
        <f t="shared" si="109"/>
        <v>0</v>
      </c>
      <c r="K661" s="89">
        <f t="shared" si="107"/>
        <v>0</v>
      </c>
      <c r="L661" s="89">
        <f>F661-J661</f>
        <v>0</v>
      </c>
    </row>
    <row r="662" spans="2:12" ht="14.25" hidden="1">
      <c r="B662" s="141" t="s">
        <v>181</v>
      </c>
      <c r="C662" s="145"/>
      <c r="D662" s="171" t="s">
        <v>105</v>
      </c>
      <c r="E662" s="85"/>
      <c r="F662" s="268">
        <f>E662</f>
        <v>0</v>
      </c>
      <c r="G662" s="85"/>
      <c r="H662" s="85"/>
      <c r="I662" s="85"/>
      <c r="J662" s="268">
        <f t="shared" si="109"/>
        <v>0</v>
      </c>
      <c r="K662" s="89">
        <f t="shared" si="107"/>
        <v>0</v>
      </c>
      <c r="L662" s="89">
        <f t="shared" si="108"/>
        <v>0</v>
      </c>
    </row>
    <row r="663" spans="2:12" ht="14.25" hidden="1">
      <c r="B663" s="180" t="s">
        <v>262</v>
      </c>
      <c r="C663" s="145"/>
      <c r="D663" s="171" t="s">
        <v>109</v>
      </c>
      <c r="E663" s="85"/>
      <c r="F663" s="268">
        <f>E663</f>
        <v>0</v>
      </c>
      <c r="G663" s="85"/>
      <c r="H663" s="85"/>
      <c r="I663" s="85"/>
      <c r="J663" s="268">
        <f t="shared" si="109"/>
        <v>0</v>
      </c>
      <c r="K663" s="89">
        <f t="shared" si="107"/>
        <v>0</v>
      </c>
      <c r="L663" s="89">
        <f t="shared" si="108"/>
        <v>0</v>
      </c>
    </row>
    <row r="664" spans="2:12" ht="25.5" hidden="1">
      <c r="B664" s="180" t="s">
        <v>189</v>
      </c>
      <c r="C664" s="145"/>
      <c r="D664" s="171" t="s">
        <v>171</v>
      </c>
      <c r="E664" s="85"/>
      <c r="F664" s="268">
        <f>E664</f>
        <v>0</v>
      </c>
      <c r="G664" s="85"/>
      <c r="H664" s="85"/>
      <c r="I664" s="85"/>
      <c r="J664" s="268">
        <f t="shared" si="109"/>
        <v>0</v>
      </c>
      <c r="K664" s="89">
        <f t="shared" si="107"/>
        <v>0</v>
      </c>
      <c r="L664" s="89">
        <f t="shared" si="108"/>
        <v>0</v>
      </c>
    </row>
    <row r="665" spans="2:12" ht="14.25" hidden="1">
      <c r="B665" s="180"/>
      <c r="C665" s="145"/>
      <c r="D665" s="171"/>
      <c r="E665" s="85"/>
      <c r="F665" s="268"/>
      <c r="G665" s="85"/>
      <c r="H665" s="85"/>
      <c r="I665" s="85"/>
      <c r="J665" s="268">
        <f t="shared" si="109"/>
        <v>0</v>
      </c>
      <c r="K665" s="89"/>
      <c r="L665" s="89"/>
    </row>
    <row r="666" spans="2:13" ht="14.25" hidden="1">
      <c r="B666" s="261" t="s">
        <v>409</v>
      </c>
      <c r="C666" s="256"/>
      <c r="D666" s="287" t="s">
        <v>386</v>
      </c>
      <c r="E666" s="258"/>
      <c r="F666" s="258"/>
      <c r="G666" s="258"/>
      <c r="H666" s="258"/>
      <c r="I666" s="258"/>
      <c r="J666" s="258"/>
      <c r="K666" s="260"/>
      <c r="L666" s="260"/>
      <c r="M666" s="273"/>
    </row>
    <row r="667" spans="2:12" ht="14.25" hidden="1">
      <c r="B667" s="180" t="s">
        <v>410</v>
      </c>
      <c r="C667" s="145"/>
      <c r="D667" s="171"/>
      <c r="E667" s="85"/>
      <c r="F667" s="268"/>
      <c r="G667" s="85"/>
      <c r="H667" s="85"/>
      <c r="I667" s="85"/>
      <c r="J667" s="85"/>
      <c r="K667" s="89"/>
      <c r="L667" s="89"/>
    </row>
    <row r="668" spans="2:12" ht="14.25" hidden="1">
      <c r="B668" s="180"/>
      <c r="C668" s="145"/>
      <c r="D668" s="171"/>
      <c r="E668" s="85"/>
      <c r="F668" s="268"/>
      <c r="G668" s="85"/>
      <c r="H668" s="85"/>
      <c r="I668" s="85"/>
      <c r="J668" s="85"/>
      <c r="K668" s="89"/>
      <c r="L668" s="89"/>
    </row>
    <row r="669" spans="2:12" ht="14.25" hidden="1">
      <c r="B669" s="180"/>
      <c r="C669" s="145"/>
      <c r="D669" s="171"/>
      <c r="E669" s="85"/>
      <c r="F669" s="268"/>
      <c r="G669" s="85"/>
      <c r="H669" s="85"/>
      <c r="I669" s="85"/>
      <c r="J669" s="85"/>
      <c r="K669" s="89"/>
      <c r="L669" s="89"/>
    </row>
    <row r="670" spans="2:12" ht="14.25" hidden="1">
      <c r="B670" s="180"/>
      <c r="C670" s="145"/>
      <c r="D670" s="171"/>
      <c r="E670" s="85"/>
      <c r="F670" s="268"/>
      <c r="G670" s="85"/>
      <c r="H670" s="85"/>
      <c r="I670" s="85"/>
      <c r="J670" s="85"/>
      <c r="K670" s="89"/>
      <c r="L670" s="89"/>
    </row>
    <row r="671" spans="2:12" ht="14.25" hidden="1">
      <c r="B671" s="180"/>
      <c r="C671" s="145"/>
      <c r="D671" s="171"/>
      <c r="E671" s="85"/>
      <c r="F671" s="268"/>
      <c r="G671" s="85"/>
      <c r="H671" s="85"/>
      <c r="I671" s="85"/>
      <c r="J671" s="85"/>
      <c r="K671" s="89"/>
      <c r="L671" s="89"/>
    </row>
    <row r="672" spans="2:12" ht="14.25" hidden="1">
      <c r="B672" s="180"/>
      <c r="C672" s="145"/>
      <c r="D672" s="171"/>
      <c r="E672" s="85"/>
      <c r="F672" s="268"/>
      <c r="G672" s="85"/>
      <c r="H672" s="85"/>
      <c r="I672" s="85"/>
      <c r="J672" s="85"/>
      <c r="K672" s="89"/>
      <c r="L672" s="89"/>
    </row>
    <row r="673" spans="2:12" ht="14.25" hidden="1">
      <c r="B673" s="180"/>
      <c r="C673" s="145"/>
      <c r="D673" s="171"/>
      <c r="E673" s="85"/>
      <c r="F673" s="268">
        <f>E673</f>
        <v>0</v>
      </c>
      <c r="G673" s="85"/>
      <c r="H673" s="85"/>
      <c r="I673" s="85"/>
      <c r="J673" s="85"/>
      <c r="K673" s="89"/>
      <c r="L673" s="89"/>
    </row>
    <row r="674" spans="2:13" ht="14.25" hidden="1">
      <c r="B674" s="302" t="s">
        <v>385</v>
      </c>
      <c r="C674" s="309"/>
      <c r="D674" s="310" t="s">
        <v>386</v>
      </c>
      <c r="E674" s="300"/>
      <c r="F674" s="300"/>
      <c r="G674" s="300">
        <f>SUM(G675:G676)</f>
        <v>0</v>
      </c>
      <c r="H674" s="300"/>
      <c r="I674" s="300"/>
      <c r="J674" s="300">
        <f>SUM(J675:J676)</f>
        <v>0</v>
      </c>
      <c r="K674" s="276"/>
      <c r="L674" s="276"/>
      <c r="M674" s="277"/>
    </row>
    <row r="675" spans="2:12" ht="14.25" hidden="1">
      <c r="B675" s="180"/>
      <c r="C675" s="145"/>
      <c r="D675" s="171" t="s">
        <v>97</v>
      </c>
      <c r="E675" s="85"/>
      <c r="F675" s="85"/>
      <c r="G675" s="85"/>
      <c r="H675" s="85"/>
      <c r="I675" s="85"/>
      <c r="J675" s="85"/>
      <c r="K675" s="89"/>
      <c r="L675" s="89"/>
    </row>
    <row r="676" spans="2:12" ht="14.25" hidden="1">
      <c r="B676" s="180"/>
      <c r="C676" s="145"/>
      <c r="D676" s="171" t="s">
        <v>99</v>
      </c>
      <c r="E676" s="85"/>
      <c r="F676" s="85"/>
      <c r="G676" s="85"/>
      <c r="H676" s="85"/>
      <c r="I676" s="85"/>
      <c r="J676" s="85"/>
      <c r="K676" s="89"/>
      <c r="L676" s="89"/>
    </row>
    <row r="677" spans="2:12" ht="14.25" hidden="1">
      <c r="B677" s="180"/>
      <c r="C677" s="145"/>
      <c r="D677" s="171"/>
      <c r="E677" s="85"/>
      <c r="F677" s="85"/>
      <c r="G677" s="85"/>
      <c r="H677" s="85"/>
      <c r="I677" s="85"/>
      <c r="J677" s="85"/>
      <c r="K677" s="89">
        <f>E677-J677</f>
        <v>0</v>
      </c>
      <c r="L677" s="89">
        <f t="shared" si="108"/>
        <v>0</v>
      </c>
    </row>
    <row r="678" spans="2:14" ht="26.25" hidden="1">
      <c r="B678" s="214" t="s">
        <v>372</v>
      </c>
      <c r="C678" s="215"/>
      <c r="D678" s="216" t="s">
        <v>314</v>
      </c>
      <c r="E678" s="217">
        <f>SUM(E679:E683)</f>
        <v>0</v>
      </c>
      <c r="F678" s="217">
        <f>SUM(F679:F683)</f>
        <v>0</v>
      </c>
      <c r="G678" s="217">
        <f>SUM(G679:G683)</f>
        <v>0</v>
      </c>
      <c r="H678" s="217"/>
      <c r="I678" s="217"/>
      <c r="J678" s="217">
        <f>SUM(J679:J683)</f>
        <v>0</v>
      </c>
      <c r="K678" s="219">
        <f>E678-J678</f>
        <v>0</v>
      </c>
      <c r="L678" s="219">
        <f>F678-K678</f>
        <v>0</v>
      </c>
      <c r="M678" s="220"/>
      <c r="N678" s="220"/>
    </row>
    <row r="679" spans="2:12" ht="14.25" hidden="1">
      <c r="B679" s="180" t="s">
        <v>184</v>
      </c>
      <c r="C679" s="145"/>
      <c r="D679" s="171" t="s">
        <v>100</v>
      </c>
      <c r="E679" s="85"/>
      <c r="F679" s="268">
        <f>E679</f>
        <v>0</v>
      </c>
      <c r="G679" s="85"/>
      <c r="H679" s="85"/>
      <c r="I679" s="85"/>
      <c r="J679" s="268">
        <f aca="true" t="shared" si="110" ref="J679:J687">SUM(G679:I679)</f>
        <v>0</v>
      </c>
      <c r="K679" s="89">
        <f>E679-J679</f>
        <v>0</v>
      </c>
      <c r="L679" s="89">
        <f>F679-K679</f>
        <v>0</v>
      </c>
    </row>
    <row r="680" spans="2:12" ht="14.25" hidden="1">
      <c r="B680" s="180" t="s">
        <v>179</v>
      </c>
      <c r="C680" s="145"/>
      <c r="D680" s="171" t="s">
        <v>101</v>
      </c>
      <c r="E680" s="85"/>
      <c r="F680" s="268">
        <f aca="true" t="shared" si="111" ref="F680:F687">E680</f>
        <v>0</v>
      </c>
      <c r="G680" s="85"/>
      <c r="H680" s="85"/>
      <c r="I680" s="85"/>
      <c r="J680" s="268">
        <f t="shared" si="110"/>
        <v>0</v>
      </c>
      <c r="K680" s="132">
        <f>E680-J680</f>
        <v>0</v>
      </c>
      <c r="L680" s="132"/>
    </row>
    <row r="681" spans="2:12" ht="14.25" hidden="1">
      <c r="B681" s="141" t="s">
        <v>181</v>
      </c>
      <c r="C681" s="145"/>
      <c r="D681" s="171" t="s">
        <v>105</v>
      </c>
      <c r="E681" s="85"/>
      <c r="F681" s="268">
        <f t="shared" si="111"/>
        <v>0</v>
      </c>
      <c r="G681" s="85"/>
      <c r="H681" s="85"/>
      <c r="I681" s="85"/>
      <c r="J681" s="268">
        <f t="shared" si="110"/>
        <v>0</v>
      </c>
      <c r="K681" s="132">
        <f>E681-J681</f>
        <v>0</v>
      </c>
      <c r="L681" s="132">
        <f>F681-K681</f>
        <v>0</v>
      </c>
    </row>
    <row r="682" spans="2:12" ht="14.25" hidden="1">
      <c r="B682" s="180" t="s">
        <v>262</v>
      </c>
      <c r="C682" s="145"/>
      <c r="D682" s="171" t="s">
        <v>108</v>
      </c>
      <c r="E682" s="85"/>
      <c r="F682" s="268">
        <f t="shared" si="111"/>
        <v>0</v>
      </c>
      <c r="G682" s="85"/>
      <c r="H682" s="85"/>
      <c r="I682" s="85"/>
      <c r="J682" s="268">
        <f t="shared" si="110"/>
        <v>0</v>
      </c>
      <c r="K682" s="132"/>
      <c r="L682" s="132"/>
    </row>
    <row r="683" spans="2:12" ht="25.5" hidden="1">
      <c r="B683" s="180" t="s">
        <v>189</v>
      </c>
      <c r="C683" s="145"/>
      <c r="D683" s="171" t="s">
        <v>171</v>
      </c>
      <c r="E683" s="85"/>
      <c r="F683" s="268">
        <f t="shared" si="111"/>
        <v>0</v>
      </c>
      <c r="G683" s="85"/>
      <c r="H683" s="85"/>
      <c r="I683" s="85"/>
      <c r="J683" s="268">
        <f t="shared" si="110"/>
        <v>0</v>
      </c>
      <c r="K683" s="132"/>
      <c r="L683" s="132"/>
    </row>
    <row r="684" spans="2:15" ht="15" hidden="1">
      <c r="B684" s="214" t="s">
        <v>315</v>
      </c>
      <c r="C684" s="215"/>
      <c r="D684" s="216" t="s">
        <v>316</v>
      </c>
      <c r="E684" s="217">
        <f>SUM(E685:E686)</f>
        <v>0</v>
      </c>
      <c r="F684" s="268">
        <f t="shared" si="111"/>
        <v>0</v>
      </c>
      <c r="G684" s="217">
        <f>SUM(G685:G686)</f>
        <v>0</v>
      </c>
      <c r="H684" s="217"/>
      <c r="I684" s="217"/>
      <c r="J684" s="268">
        <f t="shared" si="110"/>
        <v>0</v>
      </c>
      <c r="K684" s="237">
        <f>SUM(K685:K692)</f>
        <v>0</v>
      </c>
      <c r="L684" s="237">
        <f>SUM(L685:L692)</f>
        <v>0</v>
      </c>
      <c r="M684" s="220"/>
      <c r="N684" s="220"/>
      <c r="O684" s="220"/>
    </row>
    <row r="685" spans="2:12" ht="14.25" hidden="1">
      <c r="B685" s="180"/>
      <c r="C685" s="145"/>
      <c r="D685" s="171" t="s">
        <v>106</v>
      </c>
      <c r="E685" s="85"/>
      <c r="F685" s="268">
        <f t="shared" si="111"/>
        <v>0</v>
      </c>
      <c r="G685" s="85">
        <v>0</v>
      </c>
      <c r="H685" s="85"/>
      <c r="I685" s="85"/>
      <c r="J685" s="268">
        <f t="shared" si="110"/>
        <v>0</v>
      </c>
      <c r="K685" s="132"/>
      <c r="L685" s="132"/>
    </row>
    <row r="686" spans="2:12" ht="14.25" hidden="1">
      <c r="B686" s="180" t="s">
        <v>262</v>
      </c>
      <c r="C686" s="145"/>
      <c r="D686" s="171" t="s">
        <v>109</v>
      </c>
      <c r="E686" s="85"/>
      <c r="F686" s="268">
        <f t="shared" si="111"/>
        <v>0</v>
      </c>
      <c r="G686" s="85"/>
      <c r="H686" s="85"/>
      <c r="I686" s="85"/>
      <c r="J686" s="268">
        <f t="shared" si="110"/>
        <v>0</v>
      </c>
      <c r="K686" s="132">
        <f>E686-J686</f>
        <v>0</v>
      </c>
      <c r="L686" s="132">
        <f>F686-K686</f>
        <v>0</v>
      </c>
    </row>
    <row r="687" spans="2:12" ht="14.25" hidden="1">
      <c r="B687" s="180"/>
      <c r="C687" s="145"/>
      <c r="D687" s="171"/>
      <c r="E687" s="85"/>
      <c r="F687" s="268">
        <f t="shared" si="111"/>
        <v>0</v>
      </c>
      <c r="G687" s="85"/>
      <c r="H687" s="85"/>
      <c r="I687" s="85"/>
      <c r="J687" s="268">
        <f t="shared" si="110"/>
        <v>0</v>
      </c>
      <c r="K687" s="132"/>
      <c r="L687" s="132"/>
    </row>
    <row r="688" spans="2:12" ht="15" hidden="1">
      <c r="B688" s="302" t="s">
        <v>315</v>
      </c>
      <c r="C688" s="288"/>
      <c r="D688" s="289" t="s">
        <v>413</v>
      </c>
      <c r="E688" s="290">
        <f aca="true" t="shared" si="112" ref="E688:J688">SUM(E689:E692)</f>
        <v>0</v>
      </c>
      <c r="F688" s="290">
        <f t="shared" si="112"/>
        <v>0</v>
      </c>
      <c r="G688" s="290">
        <f t="shared" si="112"/>
        <v>0</v>
      </c>
      <c r="H688" s="290">
        <f t="shared" si="112"/>
        <v>0</v>
      </c>
      <c r="I688" s="290">
        <f t="shared" si="112"/>
        <v>0</v>
      </c>
      <c r="J688" s="290">
        <f t="shared" si="112"/>
        <v>0</v>
      </c>
      <c r="K688" s="304"/>
      <c r="L688" s="292"/>
    </row>
    <row r="689" spans="2:12" ht="14.25" hidden="1">
      <c r="B689" s="180"/>
      <c r="C689" s="145"/>
      <c r="D689" s="171"/>
      <c r="E689" s="85"/>
      <c r="F689" s="268">
        <f>E689</f>
        <v>0</v>
      </c>
      <c r="G689" s="85"/>
      <c r="H689" s="85"/>
      <c r="I689" s="85"/>
      <c r="J689" s="268">
        <f>SUM(G689:I689)</f>
        <v>0</v>
      </c>
      <c r="K689" s="132"/>
      <c r="L689" s="89"/>
    </row>
    <row r="690" spans="2:12" ht="14.25" hidden="1">
      <c r="B690" s="180" t="s">
        <v>393</v>
      </c>
      <c r="C690" s="145"/>
      <c r="D690" s="171" t="s">
        <v>109</v>
      </c>
      <c r="E690" s="85"/>
      <c r="F690" s="268">
        <f>E690</f>
        <v>0</v>
      </c>
      <c r="G690" s="85"/>
      <c r="H690" s="85"/>
      <c r="I690" s="85"/>
      <c r="J690" s="268">
        <f>SUM(G690:I690)</f>
        <v>0</v>
      </c>
      <c r="K690" s="132"/>
      <c r="L690" s="89"/>
    </row>
    <row r="691" spans="2:12" ht="14.25" hidden="1">
      <c r="B691" s="180" t="s">
        <v>414</v>
      </c>
      <c r="C691" s="145"/>
      <c r="D691" s="171" t="s">
        <v>171</v>
      </c>
      <c r="E691" s="85"/>
      <c r="F691" s="268">
        <f>E691</f>
        <v>0</v>
      </c>
      <c r="G691" s="85"/>
      <c r="H691" s="85"/>
      <c r="I691" s="85"/>
      <c r="J691" s="268">
        <f>SUM(G691:I691)</f>
        <v>0</v>
      </c>
      <c r="K691" s="132"/>
      <c r="L691" s="89"/>
    </row>
    <row r="692" spans="2:12" ht="14.25" hidden="1">
      <c r="B692" s="180"/>
      <c r="C692" s="145"/>
      <c r="D692" s="171"/>
      <c r="E692" s="85"/>
      <c r="F692" s="268">
        <f>E692</f>
        <v>0</v>
      </c>
      <c r="G692" s="85"/>
      <c r="H692" s="85"/>
      <c r="I692" s="85"/>
      <c r="J692" s="268">
        <f>SUM(G692:I692)</f>
        <v>0</v>
      </c>
      <c r="K692" s="132"/>
      <c r="L692" s="89"/>
    </row>
    <row r="693" spans="2:15" ht="15" hidden="1">
      <c r="B693" s="214" t="s">
        <v>382</v>
      </c>
      <c r="C693" s="215"/>
      <c r="D693" s="216" t="s">
        <v>383</v>
      </c>
      <c r="E693" s="217">
        <f>SUM(E694:E696)</f>
        <v>0</v>
      </c>
      <c r="F693" s="217">
        <f>SUM(F694:F696)</f>
        <v>0</v>
      </c>
      <c r="G693" s="217">
        <f>SUM(G694:G695)</f>
        <v>0</v>
      </c>
      <c r="H693" s="217"/>
      <c r="I693" s="217"/>
      <c r="J693" s="217">
        <f>SUM(J694:J695)</f>
        <v>0</v>
      </c>
      <c r="K693" s="219">
        <f>SUM(K694:K695)</f>
        <v>0</v>
      </c>
      <c r="L693" s="219">
        <f>F693-J693</f>
        <v>0</v>
      </c>
      <c r="M693" s="220"/>
      <c r="N693" s="220"/>
      <c r="O693" s="220"/>
    </row>
    <row r="694" spans="2:12" ht="14.25" hidden="1">
      <c r="B694" s="180"/>
      <c r="C694" s="145"/>
      <c r="D694" s="201" t="s">
        <v>384</v>
      </c>
      <c r="E694" s="85"/>
      <c r="F694" s="85"/>
      <c r="G694" s="85"/>
      <c r="H694" s="89"/>
      <c r="I694" s="85"/>
      <c r="J694" s="268">
        <f>SUM(G694:I694)</f>
        <v>0</v>
      </c>
      <c r="K694" s="89">
        <f>E694-J694</f>
        <v>0</v>
      </c>
      <c r="L694" s="89">
        <f>F694-J694</f>
        <v>0</v>
      </c>
    </row>
    <row r="695" spans="2:12" ht="14.25" hidden="1">
      <c r="B695" s="141"/>
      <c r="C695" s="145">
        <v>287</v>
      </c>
      <c r="D695" s="171" t="s">
        <v>99</v>
      </c>
      <c r="E695" s="85"/>
      <c r="F695" s="85"/>
      <c r="G695" s="86"/>
      <c r="H695" s="86"/>
      <c r="I695" s="86"/>
      <c r="J695" s="268">
        <f>SUM(G695:I695)</f>
        <v>0</v>
      </c>
      <c r="K695" s="89">
        <f aca="true" t="shared" si="113" ref="K695:K704">E695-J695</f>
        <v>0</v>
      </c>
      <c r="L695" s="89">
        <f aca="true" t="shared" si="114" ref="L695:L704">F695-J695</f>
        <v>0</v>
      </c>
    </row>
    <row r="696" spans="2:12" ht="14.25" hidden="1">
      <c r="B696" s="141"/>
      <c r="C696" s="145"/>
      <c r="D696" s="171" t="s">
        <v>105</v>
      </c>
      <c r="E696" s="85"/>
      <c r="F696" s="85"/>
      <c r="G696" s="85"/>
      <c r="H696" s="86"/>
      <c r="I696" s="86"/>
      <c r="J696" s="268">
        <f>SUM(G696:I696)</f>
        <v>0</v>
      </c>
      <c r="K696" s="89"/>
      <c r="L696" s="89"/>
    </row>
    <row r="697" spans="2:15" ht="26.25">
      <c r="B697" s="214" t="s">
        <v>317</v>
      </c>
      <c r="C697" s="215">
        <v>288</v>
      </c>
      <c r="D697" s="216" t="s">
        <v>376</v>
      </c>
      <c r="E697" s="217">
        <f>SUM(E698:E700)</f>
        <v>919000</v>
      </c>
      <c r="F697" s="217">
        <f>SUM(F698:F700)</f>
        <v>919000</v>
      </c>
      <c r="G697" s="217">
        <f>SUM(G698:G700)</f>
        <v>490852.53</v>
      </c>
      <c r="H697" s="218"/>
      <c r="I697" s="218"/>
      <c r="J697" s="217">
        <f>SUM(J698:J700)</f>
        <v>490852.53</v>
      </c>
      <c r="K697" s="219">
        <f t="shared" si="113"/>
        <v>428147.47</v>
      </c>
      <c r="L697" s="219">
        <f t="shared" si="114"/>
        <v>428147.47</v>
      </c>
      <c r="M697" s="220"/>
      <c r="N697" s="220"/>
      <c r="O697" s="220"/>
    </row>
    <row r="698" spans="2:12" ht="14.25">
      <c r="B698" s="141"/>
      <c r="C698" s="145">
        <v>289</v>
      </c>
      <c r="D698" s="171" t="s">
        <v>98</v>
      </c>
      <c r="E698" s="85"/>
      <c r="F698" s="268">
        <f>E698</f>
        <v>0</v>
      </c>
      <c r="G698" s="85">
        <f>139730.25+9548.62+76858.97+30094.55</f>
        <v>256232.38999999998</v>
      </c>
      <c r="H698" s="86"/>
      <c r="I698" s="86"/>
      <c r="J698" s="268">
        <f aca="true" t="shared" si="115" ref="J698:J707">SUM(G698:I698)</f>
        <v>256232.38999999998</v>
      </c>
      <c r="K698" s="89">
        <f t="shared" si="113"/>
        <v>-256232.38999999998</v>
      </c>
      <c r="L698" s="89">
        <f t="shared" si="114"/>
        <v>-256232.38999999998</v>
      </c>
    </row>
    <row r="699" spans="2:12" ht="14.25">
      <c r="B699" s="135"/>
      <c r="C699" s="137">
        <v>290</v>
      </c>
      <c r="D699" s="171" t="s">
        <v>107</v>
      </c>
      <c r="E699" s="85"/>
      <c r="F699" s="268"/>
      <c r="G699" s="85">
        <f>11138.84+2239.39+2235.59+3269.72</f>
        <v>18883.54</v>
      </c>
      <c r="H699" s="86"/>
      <c r="I699" s="86"/>
      <c r="J699" s="268">
        <f>G699</f>
        <v>18883.54</v>
      </c>
      <c r="K699" s="89">
        <f t="shared" si="113"/>
        <v>-18883.54</v>
      </c>
      <c r="L699" s="89">
        <f t="shared" si="114"/>
        <v>-18883.54</v>
      </c>
    </row>
    <row r="700" spans="2:12" ht="25.5">
      <c r="B700" s="180" t="s">
        <v>187</v>
      </c>
      <c r="C700" s="145">
        <v>291</v>
      </c>
      <c r="D700" s="171" t="s">
        <v>106</v>
      </c>
      <c r="E700" s="85">
        <v>919000</v>
      </c>
      <c r="F700" s="268">
        <f aca="true" t="shared" si="116" ref="F700:F707">E700</f>
        <v>919000</v>
      </c>
      <c r="G700" s="85">
        <f>75647.03+24645.33+115444.24</f>
        <v>215736.6</v>
      </c>
      <c r="H700" s="86"/>
      <c r="I700" s="86"/>
      <c r="J700" s="268">
        <f t="shared" si="115"/>
        <v>215736.6</v>
      </c>
      <c r="K700" s="89">
        <f t="shared" si="113"/>
        <v>703263.4</v>
      </c>
      <c r="L700" s="89">
        <f t="shared" si="114"/>
        <v>703263.4</v>
      </c>
    </row>
    <row r="701" spans="2:16" ht="15" hidden="1">
      <c r="B701" s="214" t="s">
        <v>354</v>
      </c>
      <c r="C701" s="215">
        <v>292</v>
      </c>
      <c r="D701" s="287" t="s">
        <v>355</v>
      </c>
      <c r="E701" s="280">
        <f>SUM(E702:E704)</f>
        <v>0</v>
      </c>
      <c r="F701" s="268">
        <f t="shared" si="116"/>
        <v>0</v>
      </c>
      <c r="G701" s="280"/>
      <c r="H701" s="281"/>
      <c r="I701" s="281"/>
      <c r="J701" s="268">
        <f t="shared" si="115"/>
        <v>0</v>
      </c>
      <c r="K701" s="260">
        <f t="shared" si="113"/>
        <v>0</v>
      </c>
      <c r="L701" s="260">
        <f t="shared" si="114"/>
        <v>0</v>
      </c>
      <c r="M701" s="220"/>
      <c r="N701" s="220"/>
      <c r="O701" s="220"/>
      <c r="P701" s="220"/>
    </row>
    <row r="702" spans="2:12" ht="14.25" hidden="1">
      <c r="B702" s="180" t="s">
        <v>375</v>
      </c>
      <c r="C702" s="145">
        <v>293</v>
      </c>
      <c r="D702" s="171" t="s">
        <v>102</v>
      </c>
      <c r="E702" s="85"/>
      <c r="F702" s="268">
        <f t="shared" si="116"/>
        <v>0</v>
      </c>
      <c r="G702" s="86">
        <v>0</v>
      </c>
      <c r="H702" s="86"/>
      <c r="I702" s="86"/>
      <c r="J702" s="268">
        <f t="shared" si="115"/>
        <v>0</v>
      </c>
      <c r="K702" s="89">
        <f t="shared" si="113"/>
        <v>0</v>
      </c>
      <c r="L702" s="89">
        <f t="shared" si="114"/>
        <v>0</v>
      </c>
    </row>
    <row r="703" spans="2:12" ht="25.5" hidden="1">
      <c r="B703" s="180" t="s">
        <v>186</v>
      </c>
      <c r="C703" s="145"/>
      <c r="D703" s="171" t="s">
        <v>104</v>
      </c>
      <c r="E703" s="85"/>
      <c r="F703" s="268">
        <f t="shared" si="116"/>
        <v>0</v>
      </c>
      <c r="G703" s="86"/>
      <c r="H703" s="86"/>
      <c r="I703" s="86"/>
      <c r="J703" s="268">
        <f t="shared" si="115"/>
        <v>0</v>
      </c>
      <c r="K703" s="89"/>
      <c r="L703" s="89"/>
    </row>
    <row r="704" spans="2:12" ht="14.25" hidden="1">
      <c r="B704" s="180" t="s">
        <v>261</v>
      </c>
      <c r="C704" s="145">
        <v>294</v>
      </c>
      <c r="D704" s="171" t="s">
        <v>108</v>
      </c>
      <c r="E704" s="85"/>
      <c r="F704" s="268">
        <f t="shared" si="116"/>
        <v>0</v>
      </c>
      <c r="G704" s="86"/>
      <c r="H704" s="86"/>
      <c r="I704" s="86"/>
      <c r="J704" s="268">
        <f t="shared" si="115"/>
        <v>0</v>
      </c>
      <c r="K704" s="89">
        <f t="shared" si="113"/>
        <v>0</v>
      </c>
      <c r="L704" s="89">
        <f t="shared" si="114"/>
        <v>0</v>
      </c>
    </row>
    <row r="705" spans="2:16" ht="51.75" hidden="1">
      <c r="B705" s="214" t="s">
        <v>209</v>
      </c>
      <c r="C705" s="215"/>
      <c r="D705" s="216" t="s">
        <v>366</v>
      </c>
      <c r="E705" s="239">
        <f>SUM(E706)</f>
        <v>0</v>
      </c>
      <c r="F705" s="268">
        <f t="shared" si="116"/>
        <v>0</v>
      </c>
      <c r="G705" s="217">
        <f>SUM(G706:G707)</f>
        <v>0</v>
      </c>
      <c r="H705" s="239"/>
      <c r="I705" s="239"/>
      <c r="J705" s="268">
        <f t="shared" si="115"/>
        <v>0</v>
      </c>
      <c r="K705" s="219">
        <f>SUM(K706:K707)</f>
        <v>0</v>
      </c>
      <c r="L705" s="219">
        <f>F705-J705</f>
        <v>0</v>
      </c>
      <c r="M705" s="220"/>
      <c r="N705" s="220"/>
      <c r="O705" s="220"/>
      <c r="P705" s="220"/>
    </row>
    <row r="706" spans="2:13" ht="25.5" hidden="1">
      <c r="B706" s="180" t="s">
        <v>187</v>
      </c>
      <c r="C706" s="195"/>
      <c r="D706" s="201" t="s">
        <v>292</v>
      </c>
      <c r="E706" s="212"/>
      <c r="F706" s="268">
        <f t="shared" si="116"/>
        <v>0</v>
      </c>
      <c r="G706" s="199">
        <f>'[1]ЯНВАРЬ'!$Q$102</f>
        <v>0</v>
      </c>
      <c r="H706" s="197">
        <f>H707</f>
        <v>0</v>
      </c>
      <c r="I706" s="197">
        <f>I707</f>
        <v>0</v>
      </c>
      <c r="J706" s="268">
        <f t="shared" si="115"/>
        <v>0</v>
      </c>
      <c r="K706" s="198">
        <f>E706-J706</f>
        <v>0</v>
      </c>
      <c r="L706" s="198">
        <f>F706-J706</f>
        <v>0</v>
      </c>
      <c r="M706" s="97"/>
    </row>
    <row r="707" spans="2:12" ht="14.25">
      <c r="B707" s="141"/>
      <c r="C707" s="145"/>
      <c r="D707" s="162"/>
      <c r="E707" s="85"/>
      <c r="F707" s="268">
        <f t="shared" si="116"/>
        <v>0</v>
      </c>
      <c r="G707" s="86"/>
      <c r="H707" s="86"/>
      <c r="I707" s="86"/>
      <c r="J707" s="268">
        <f t="shared" si="115"/>
        <v>0</v>
      </c>
      <c r="K707" s="89"/>
      <c r="L707" s="89"/>
    </row>
    <row r="708" spans="2:16" ht="39" hidden="1">
      <c r="B708" s="214" t="s">
        <v>208</v>
      </c>
      <c r="C708" s="215"/>
      <c r="D708" s="216" t="s">
        <v>365</v>
      </c>
      <c r="E708" s="328">
        <f>SUM(E709:E710)</f>
        <v>0</v>
      </c>
      <c r="F708" s="328">
        <f>SUM(F709:F710)</f>
        <v>0</v>
      </c>
      <c r="G708" s="217">
        <f>SUM(G709:G710)</f>
        <v>0</v>
      </c>
      <c r="H708" s="239"/>
      <c r="I708" s="240"/>
      <c r="J708" s="217">
        <f>SUM(J709:J710)</f>
        <v>0</v>
      </c>
      <c r="K708" s="219">
        <f>SUM(K709:K710)</f>
        <v>0</v>
      </c>
      <c r="L708" s="219">
        <f>SUM(L709:L710)</f>
        <v>0</v>
      </c>
      <c r="M708" s="220"/>
      <c r="N708" s="220"/>
      <c r="O708" s="220"/>
      <c r="P708" s="220"/>
    </row>
    <row r="709" spans="2:13" ht="25.5" hidden="1">
      <c r="B709" s="180" t="s">
        <v>187</v>
      </c>
      <c r="C709" s="150"/>
      <c r="D709" s="176" t="s">
        <v>106</v>
      </c>
      <c r="E709" s="212"/>
      <c r="F709" s="268">
        <f>E709</f>
        <v>0</v>
      </c>
      <c r="G709" s="199"/>
      <c r="H709" s="197">
        <f>H710</f>
        <v>0</v>
      </c>
      <c r="I709" s="197">
        <f>I710</f>
        <v>0</v>
      </c>
      <c r="J709" s="268">
        <f aca="true" t="shared" si="117" ref="J709:J772">SUM(G709:I709)</f>
        <v>0</v>
      </c>
      <c r="K709" s="198">
        <f>E709-J709</f>
        <v>0</v>
      </c>
      <c r="L709" s="198">
        <f>F709-J709</f>
        <v>0</v>
      </c>
      <c r="M709" s="211"/>
    </row>
    <row r="710" spans="2:12" ht="14.25">
      <c r="B710" s="141"/>
      <c r="C710" s="145"/>
      <c r="D710" s="162"/>
      <c r="E710" s="85"/>
      <c r="F710" s="85"/>
      <c r="G710" s="86"/>
      <c r="H710" s="86"/>
      <c r="I710" s="86"/>
      <c r="J710" s="268">
        <f t="shared" si="117"/>
        <v>0</v>
      </c>
      <c r="K710" s="89"/>
      <c r="L710" s="89"/>
    </row>
    <row r="711" spans="2:16" ht="39" hidden="1">
      <c r="B711" s="214" t="s">
        <v>318</v>
      </c>
      <c r="C711" s="215"/>
      <c r="D711" s="216" t="s">
        <v>319</v>
      </c>
      <c r="E711" s="217">
        <f>SUM(E712)</f>
        <v>0</v>
      </c>
      <c r="F711" s="217">
        <f>SUM(F712)</f>
        <v>0</v>
      </c>
      <c r="G711" s="218">
        <f>SUM(G712:G713)</f>
        <v>0</v>
      </c>
      <c r="H711" s="218"/>
      <c r="I711" s="218"/>
      <c r="J711" s="268">
        <f t="shared" si="117"/>
        <v>0</v>
      </c>
      <c r="K711" s="219">
        <f>SUM(K712:K713)</f>
        <v>0</v>
      </c>
      <c r="L711" s="219">
        <f>SUM(L712:L713)</f>
        <v>0</v>
      </c>
      <c r="M711" s="220"/>
      <c r="N711" s="220"/>
      <c r="O711" s="220"/>
      <c r="P711" s="220"/>
    </row>
    <row r="712" spans="2:12" ht="14.25" hidden="1">
      <c r="B712" s="141"/>
      <c r="C712" s="145"/>
      <c r="D712" s="162" t="s">
        <v>106</v>
      </c>
      <c r="E712" s="85"/>
      <c r="F712" s="85"/>
      <c r="G712" s="86">
        <f>'[1]ЯНВАРЬ'!$Q$62</f>
        <v>0</v>
      </c>
      <c r="H712" s="86"/>
      <c r="I712" s="86"/>
      <c r="J712" s="268">
        <f t="shared" si="117"/>
        <v>0</v>
      </c>
      <c r="K712" s="198">
        <f>E712-J712</f>
        <v>0</v>
      </c>
      <c r="L712" s="198">
        <f>F712-J712</f>
        <v>0</v>
      </c>
    </row>
    <row r="713" spans="2:12" ht="14.25" hidden="1">
      <c r="B713" s="141"/>
      <c r="C713" s="145"/>
      <c r="D713" s="162"/>
      <c r="E713" s="85"/>
      <c r="F713" s="85"/>
      <c r="G713" s="86"/>
      <c r="H713" s="86"/>
      <c r="I713" s="86"/>
      <c r="J713" s="268">
        <f t="shared" si="117"/>
        <v>0</v>
      </c>
      <c r="K713" s="89"/>
      <c r="L713" s="89"/>
    </row>
    <row r="714" spans="2:16" ht="15" hidden="1">
      <c r="B714" s="214" t="s">
        <v>320</v>
      </c>
      <c r="C714" s="215"/>
      <c r="D714" s="216" t="s">
        <v>358</v>
      </c>
      <c r="E714" s="217">
        <f>SUM(E715)</f>
        <v>0</v>
      </c>
      <c r="F714" s="217">
        <f>SUM(F715)</f>
        <v>0</v>
      </c>
      <c r="G714" s="218">
        <f>SUM(G715:G716)</f>
        <v>0</v>
      </c>
      <c r="H714" s="218"/>
      <c r="I714" s="218"/>
      <c r="J714" s="268">
        <f t="shared" si="117"/>
        <v>0</v>
      </c>
      <c r="K714" s="219">
        <f>SUM(K715:K716)</f>
        <v>0</v>
      </c>
      <c r="L714" s="219">
        <f>SUM(L715:L716)</f>
        <v>0</v>
      </c>
      <c r="M714" s="220"/>
      <c r="N714" s="220"/>
      <c r="O714" s="220"/>
      <c r="P714" s="220"/>
    </row>
    <row r="715" spans="2:12" ht="14.25" hidden="1">
      <c r="B715" s="141" t="s">
        <v>181</v>
      </c>
      <c r="C715" s="145"/>
      <c r="D715" s="162" t="s">
        <v>105</v>
      </c>
      <c r="E715" s="85"/>
      <c r="F715" s="85"/>
      <c r="G715" s="86">
        <f>'[1]ЯНВАРЬ'!$N$64</f>
        <v>0</v>
      </c>
      <c r="H715" s="86"/>
      <c r="I715" s="86"/>
      <c r="J715" s="268">
        <f t="shared" si="117"/>
        <v>0</v>
      </c>
      <c r="K715" s="198">
        <f>E715-J715</f>
        <v>0</v>
      </c>
      <c r="L715" s="198">
        <f>F715-J715</f>
        <v>0</v>
      </c>
    </row>
    <row r="716" spans="2:17" ht="15" hidden="1">
      <c r="B716" s="242"/>
      <c r="C716" s="243"/>
      <c r="D716" s="244"/>
      <c r="E716" s="245"/>
      <c r="F716" s="245"/>
      <c r="G716" s="246"/>
      <c r="H716" s="246"/>
      <c r="I716" s="246"/>
      <c r="J716" s="268">
        <f t="shared" si="117"/>
        <v>0</v>
      </c>
      <c r="K716" s="247"/>
      <c r="L716" s="247"/>
      <c r="M716" s="248"/>
      <c r="N716" s="248"/>
      <c r="O716" s="248"/>
      <c r="P716" s="248"/>
      <c r="Q716" s="248"/>
    </row>
    <row r="717" spans="2:17" ht="15" hidden="1">
      <c r="B717" s="214" t="s">
        <v>321</v>
      </c>
      <c r="C717" s="215"/>
      <c r="D717" s="216" t="s">
        <v>322</v>
      </c>
      <c r="E717" s="217"/>
      <c r="F717" s="217"/>
      <c r="G717" s="218">
        <f>'[1]ЯНВАРЬ'!$Q$104</f>
        <v>0</v>
      </c>
      <c r="H717" s="218"/>
      <c r="I717" s="218"/>
      <c r="J717" s="268">
        <f t="shared" si="117"/>
        <v>0</v>
      </c>
      <c r="K717" s="198">
        <f>E717-J717</f>
        <v>0</v>
      </c>
      <c r="L717" s="198">
        <f>F717-J717</f>
        <v>0</v>
      </c>
      <c r="M717" s="220"/>
      <c r="N717" s="220"/>
      <c r="O717" s="220"/>
      <c r="P717" s="220"/>
      <c r="Q717" s="220"/>
    </row>
    <row r="718" spans="2:12" ht="14.25" hidden="1">
      <c r="B718" s="141"/>
      <c r="C718" s="145"/>
      <c r="D718" s="162"/>
      <c r="E718" s="85"/>
      <c r="F718" s="85"/>
      <c r="G718" s="86"/>
      <c r="H718" s="86"/>
      <c r="I718" s="86"/>
      <c r="J718" s="268">
        <f t="shared" si="117"/>
        <v>0</v>
      </c>
      <c r="K718" s="89"/>
      <c r="L718" s="89"/>
    </row>
    <row r="719" spans="2:18" ht="15.75" hidden="1">
      <c r="B719" s="214" t="s">
        <v>242</v>
      </c>
      <c r="C719" s="215"/>
      <c r="D719" s="238" t="s">
        <v>336</v>
      </c>
      <c r="E719" s="249">
        <f>SUM(E720:E728)</f>
        <v>0</v>
      </c>
      <c r="F719" s="249">
        <f>SUM(F720:F728)</f>
        <v>0</v>
      </c>
      <c r="G719" s="253">
        <f>SUM(G720:G726)</f>
        <v>0</v>
      </c>
      <c r="H719" s="239"/>
      <c r="I719" s="239"/>
      <c r="J719" s="268">
        <f t="shared" si="117"/>
        <v>0</v>
      </c>
      <c r="K719" s="219">
        <f aca="true" t="shared" si="118" ref="K719:K726">E719-J719</f>
        <v>0</v>
      </c>
      <c r="L719" s="219">
        <f>SUM(L720:L726)</f>
        <v>0</v>
      </c>
      <c r="M719" s="220"/>
      <c r="N719" s="220"/>
      <c r="O719" s="220"/>
      <c r="P719" s="220"/>
      <c r="Q719" s="220"/>
      <c r="R719" s="213"/>
    </row>
    <row r="720" spans="2:18" ht="14.25" hidden="1">
      <c r="B720" s="172"/>
      <c r="C720" s="195"/>
      <c r="D720" s="196" t="s">
        <v>97</v>
      </c>
      <c r="E720" s="197"/>
      <c r="F720" s="197"/>
      <c r="G720" s="197">
        <v>0</v>
      </c>
      <c r="H720" s="197"/>
      <c r="I720" s="197"/>
      <c r="J720" s="268">
        <f t="shared" si="117"/>
        <v>0</v>
      </c>
      <c r="K720" s="198">
        <f t="shared" si="118"/>
        <v>0</v>
      </c>
      <c r="L720" s="198">
        <f>F720-J720</f>
        <v>0</v>
      </c>
      <c r="M720" s="211"/>
      <c r="N720" s="211"/>
      <c r="O720" s="211"/>
      <c r="P720" s="211"/>
      <c r="Q720" s="211"/>
      <c r="R720" s="211"/>
    </row>
    <row r="721" spans="2:13" ht="14.25" hidden="1">
      <c r="B721" s="172"/>
      <c r="C721" s="145"/>
      <c r="D721" s="176" t="s">
        <v>99</v>
      </c>
      <c r="E721" s="94"/>
      <c r="F721" s="94"/>
      <c r="G721" s="94">
        <v>0</v>
      </c>
      <c r="H721" s="94"/>
      <c r="I721" s="94"/>
      <c r="J721" s="268">
        <f t="shared" si="117"/>
        <v>0</v>
      </c>
      <c r="K721" s="89">
        <f t="shared" si="118"/>
        <v>0</v>
      </c>
      <c r="L721" s="89">
        <f aca="true" t="shared" si="119" ref="L721:L744">F721-J721</f>
        <v>0</v>
      </c>
      <c r="M721" s="97"/>
    </row>
    <row r="722" spans="2:13" ht="14.25" hidden="1">
      <c r="B722" s="172"/>
      <c r="C722" s="145"/>
      <c r="D722" s="176" t="s">
        <v>101</v>
      </c>
      <c r="E722" s="94"/>
      <c r="F722" s="94"/>
      <c r="G722" s="94">
        <v>0</v>
      </c>
      <c r="H722" s="94"/>
      <c r="I722" s="94"/>
      <c r="J722" s="268">
        <f t="shared" si="117"/>
        <v>0</v>
      </c>
      <c r="K722" s="89">
        <f t="shared" si="118"/>
        <v>0</v>
      </c>
      <c r="L722" s="89">
        <f t="shared" si="119"/>
        <v>0</v>
      </c>
      <c r="M722" s="97"/>
    </row>
    <row r="723" spans="2:13" ht="14.25" hidden="1">
      <c r="B723" s="172"/>
      <c r="C723" s="145"/>
      <c r="D723" s="176" t="s">
        <v>105</v>
      </c>
      <c r="E723" s="94"/>
      <c r="F723" s="94"/>
      <c r="G723" s="94">
        <v>0</v>
      </c>
      <c r="H723" s="94"/>
      <c r="I723" s="94"/>
      <c r="J723" s="268">
        <f t="shared" si="117"/>
        <v>0</v>
      </c>
      <c r="K723" s="89">
        <f t="shared" si="118"/>
        <v>0</v>
      </c>
      <c r="L723" s="89">
        <f t="shared" si="119"/>
        <v>0</v>
      </c>
      <c r="M723" s="97"/>
    </row>
    <row r="724" spans="2:13" ht="14.25" hidden="1">
      <c r="B724" s="172"/>
      <c r="C724" s="145"/>
      <c r="D724" s="176" t="s">
        <v>106</v>
      </c>
      <c r="E724" s="94"/>
      <c r="F724" s="94"/>
      <c r="G724" s="94">
        <v>0</v>
      </c>
      <c r="H724" s="94"/>
      <c r="I724" s="94"/>
      <c r="J724" s="268">
        <f t="shared" si="117"/>
        <v>0</v>
      </c>
      <c r="K724" s="89">
        <f t="shared" si="118"/>
        <v>0</v>
      </c>
      <c r="L724" s="89">
        <f t="shared" si="119"/>
        <v>0</v>
      </c>
      <c r="M724" s="97"/>
    </row>
    <row r="725" spans="2:13" ht="14.25" hidden="1">
      <c r="B725" s="172"/>
      <c r="C725" s="145"/>
      <c r="D725" s="176" t="s">
        <v>109</v>
      </c>
      <c r="E725" s="94"/>
      <c r="F725" s="94"/>
      <c r="G725" s="94">
        <v>0</v>
      </c>
      <c r="H725" s="94"/>
      <c r="I725" s="94"/>
      <c r="J725" s="268">
        <f t="shared" si="117"/>
        <v>0</v>
      </c>
      <c r="K725" s="89">
        <f t="shared" si="118"/>
        <v>0</v>
      </c>
      <c r="L725" s="89">
        <f t="shared" si="119"/>
        <v>0</v>
      </c>
      <c r="M725" s="97"/>
    </row>
    <row r="726" spans="2:13" ht="14.25" hidden="1">
      <c r="B726" s="172"/>
      <c r="C726" s="145"/>
      <c r="D726" s="176" t="s">
        <v>171</v>
      </c>
      <c r="E726" s="94"/>
      <c r="F726" s="94"/>
      <c r="G726" s="94">
        <v>0</v>
      </c>
      <c r="H726" s="94"/>
      <c r="I726" s="94"/>
      <c r="J726" s="268">
        <f t="shared" si="117"/>
        <v>0</v>
      </c>
      <c r="K726" s="89">
        <f t="shared" si="118"/>
        <v>0</v>
      </c>
      <c r="L726" s="89">
        <f t="shared" si="119"/>
        <v>0</v>
      </c>
      <c r="M726" s="97"/>
    </row>
    <row r="727" spans="2:13" ht="14.25" hidden="1">
      <c r="B727" s="172"/>
      <c r="C727" s="145"/>
      <c r="D727" s="176"/>
      <c r="E727" s="94"/>
      <c r="F727" s="94"/>
      <c r="G727" s="94"/>
      <c r="H727" s="94"/>
      <c r="I727" s="94"/>
      <c r="J727" s="268">
        <f t="shared" si="117"/>
        <v>0</v>
      </c>
      <c r="K727" s="89"/>
      <c r="L727" s="89"/>
      <c r="M727" s="97"/>
    </row>
    <row r="728" spans="2:13" s="84" customFormat="1" ht="14.25" hidden="1">
      <c r="B728" s="172"/>
      <c r="C728" s="145"/>
      <c r="D728" s="176"/>
      <c r="E728" s="94"/>
      <c r="F728" s="94"/>
      <c r="G728" s="94"/>
      <c r="H728" s="94"/>
      <c r="I728" s="94"/>
      <c r="J728" s="268">
        <f t="shared" si="117"/>
        <v>0</v>
      </c>
      <c r="K728" s="89"/>
      <c r="L728" s="89">
        <f t="shared" si="119"/>
        <v>0</v>
      </c>
      <c r="M728" s="97"/>
    </row>
    <row r="729" spans="2:12" s="97" customFormat="1" ht="14.25" hidden="1">
      <c r="B729" s="172"/>
      <c r="C729" s="145"/>
      <c r="D729" s="176"/>
      <c r="E729" s="94"/>
      <c r="F729" s="94"/>
      <c r="G729" s="94"/>
      <c r="H729" s="94"/>
      <c r="I729" s="94"/>
      <c r="J729" s="268">
        <f t="shared" si="117"/>
        <v>0</v>
      </c>
      <c r="K729" s="89">
        <f aca="true" t="shared" si="120" ref="K729:K776">E729-J729</f>
        <v>0</v>
      </c>
      <c r="L729" s="89">
        <f t="shared" si="119"/>
        <v>0</v>
      </c>
    </row>
    <row r="730" spans="2:12" s="97" customFormat="1" ht="14.25" hidden="1">
      <c r="B730" s="141"/>
      <c r="C730" s="146"/>
      <c r="D730" s="165"/>
      <c r="E730" s="112"/>
      <c r="F730" s="112"/>
      <c r="G730" s="112">
        <v>0</v>
      </c>
      <c r="H730" s="112"/>
      <c r="I730" s="86"/>
      <c r="J730" s="268">
        <f t="shared" si="117"/>
        <v>0</v>
      </c>
      <c r="K730" s="89">
        <f t="shared" si="120"/>
        <v>0</v>
      </c>
      <c r="L730" s="89">
        <f t="shared" si="119"/>
        <v>0</v>
      </c>
    </row>
    <row r="731" spans="2:12" s="97" customFormat="1" ht="14.25" hidden="1">
      <c r="B731" s="180"/>
      <c r="C731" s="146"/>
      <c r="D731" s="176"/>
      <c r="E731" s="112"/>
      <c r="F731" s="112"/>
      <c r="G731" s="112">
        <v>0</v>
      </c>
      <c r="H731" s="112"/>
      <c r="I731" s="86"/>
      <c r="J731" s="268">
        <f t="shared" si="117"/>
        <v>0</v>
      </c>
      <c r="K731" s="89">
        <f t="shared" si="120"/>
        <v>0</v>
      </c>
      <c r="L731" s="89">
        <f t="shared" si="119"/>
        <v>0</v>
      </c>
    </row>
    <row r="732" spans="2:12" s="97" customFormat="1" ht="14.25" hidden="1">
      <c r="B732" s="141"/>
      <c r="C732" s="146"/>
      <c r="D732" s="176"/>
      <c r="E732" s="112"/>
      <c r="F732" s="112"/>
      <c r="G732" s="112"/>
      <c r="H732" s="112"/>
      <c r="I732" s="86"/>
      <c r="J732" s="268">
        <f t="shared" si="117"/>
        <v>0</v>
      </c>
      <c r="K732" s="89">
        <f t="shared" si="120"/>
        <v>0</v>
      </c>
      <c r="L732" s="89">
        <f t="shared" si="119"/>
        <v>0</v>
      </c>
    </row>
    <row r="733" spans="2:12" ht="14.25" hidden="1">
      <c r="B733" s="141"/>
      <c r="C733" s="145"/>
      <c r="D733" s="162"/>
      <c r="E733" s="85"/>
      <c r="F733" s="85"/>
      <c r="G733" s="86"/>
      <c r="H733" s="86"/>
      <c r="I733" s="86"/>
      <c r="J733" s="268">
        <f t="shared" si="117"/>
        <v>0</v>
      </c>
      <c r="K733" s="89">
        <f t="shared" si="120"/>
        <v>0</v>
      </c>
      <c r="L733" s="89">
        <f t="shared" si="119"/>
        <v>0</v>
      </c>
    </row>
    <row r="734" spans="2:12" ht="14.25" hidden="1">
      <c r="B734" s="141"/>
      <c r="C734" s="145"/>
      <c r="D734" s="162"/>
      <c r="E734" s="85"/>
      <c r="F734" s="85"/>
      <c r="G734" s="86"/>
      <c r="H734" s="86"/>
      <c r="I734" s="86"/>
      <c r="J734" s="268">
        <f t="shared" si="117"/>
        <v>0</v>
      </c>
      <c r="K734" s="89">
        <f t="shared" si="120"/>
        <v>0</v>
      </c>
      <c r="L734" s="89">
        <f t="shared" si="119"/>
        <v>0</v>
      </c>
    </row>
    <row r="735" spans="2:12" ht="14.25" hidden="1">
      <c r="B735" s="141"/>
      <c r="C735" s="145"/>
      <c r="D735" s="162"/>
      <c r="E735" s="85"/>
      <c r="F735" s="85"/>
      <c r="G735" s="86"/>
      <c r="H735" s="86"/>
      <c r="I735" s="86"/>
      <c r="J735" s="268">
        <f t="shared" si="117"/>
        <v>0</v>
      </c>
      <c r="K735" s="89">
        <f t="shared" si="120"/>
        <v>0</v>
      </c>
      <c r="L735" s="89">
        <f t="shared" si="119"/>
        <v>0</v>
      </c>
    </row>
    <row r="736" spans="2:12" ht="14.25" hidden="1">
      <c r="B736" s="180"/>
      <c r="C736" s="154"/>
      <c r="D736" s="171"/>
      <c r="E736" s="85"/>
      <c r="F736" s="85"/>
      <c r="G736" s="86"/>
      <c r="H736" s="86"/>
      <c r="I736" s="86"/>
      <c r="J736" s="268">
        <f t="shared" si="117"/>
        <v>0</v>
      </c>
      <c r="K736" s="89">
        <f t="shared" si="120"/>
        <v>0</v>
      </c>
      <c r="L736" s="89">
        <f t="shared" si="119"/>
        <v>0</v>
      </c>
    </row>
    <row r="737" spans="2:12" ht="14.25" hidden="1">
      <c r="B737" s="141"/>
      <c r="C737" s="154"/>
      <c r="D737" s="176"/>
      <c r="E737" s="85"/>
      <c r="F737" s="85"/>
      <c r="G737" s="86"/>
      <c r="H737" s="86"/>
      <c r="I737" s="86"/>
      <c r="J737" s="268">
        <f t="shared" si="117"/>
        <v>0</v>
      </c>
      <c r="K737" s="89">
        <f t="shared" si="120"/>
        <v>0</v>
      </c>
      <c r="L737" s="89">
        <f t="shared" si="119"/>
        <v>0</v>
      </c>
    </row>
    <row r="738" spans="2:12" ht="14.25" hidden="1">
      <c r="B738" s="141"/>
      <c r="C738" s="154"/>
      <c r="D738" s="162"/>
      <c r="E738" s="85"/>
      <c r="F738" s="85"/>
      <c r="G738" s="86"/>
      <c r="H738" s="86"/>
      <c r="I738" s="86"/>
      <c r="J738" s="268">
        <f t="shared" si="117"/>
        <v>0</v>
      </c>
      <c r="K738" s="89">
        <f t="shared" si="120"/>
        <v>0</v>
      </c>
      <c r="L738" s="89">
        <f t="shared" si="119"/>
        <v>0</v>
      </c>
    </row>
    <row r="739" spans="2:12" ht="14.25" hidden="1">
      <c r="B739" s="141"/>
      <c r="C739" s="154"/>
      <c r="D739" s="171"/>
      <c r="E739" s="85"/>
      <c r="F739" s="85"/>
      <c r="G739" s="85"/>
      <c r="H739" s="86"/>
      <c r="I739" s="86"/>
      <c r="J739" s="268">
        <f t="shared" si="117"/>
        <v>0</v>
      </c>
      <c r="K739" s="89">
        <f t="shared" si="120"/>
        <v>0</v>
      </c>
      <c r="L739" s="89">
        <f t="shared" si="119"/>
        <v>0</v>
      </c>
    </row>
    <row r="740" spans="2:12" ht="14.25" hidden="1">
      <c r="B740" s="255"/>
      <c r="C740" s="256"/>
      <c r="D740" s="257"/>
      <c r="E740" s="258"/>
      <c r="F740" s="258"/>
      <c r="G740" s="258"/>
      <c r="H740" s="259"/>
      <c r="I740" s="259"/>
      <c r="J740" s="268">
        <f t="shared" si="117"/>
        <v>0</v>
      </c>
      <c r="K740" s="260"/>
      <c r="L740" s="260"/>
    </row>
    <row r="741" spans="2:12" ht="14.25" hidden="1">
      <c r="B741" s="255"/>
      <c r="C741" s="256"/>
      <c r="D741" s="257"/>
      <c r="E741" s="258"/>
      <c r="F741" s="258"/>
      <c r="G741" s="258"/>
      <c r="H741" s="259"/>
      <c r="I741" s="259"/>
      <c r="J741" s="268">
        <f t="shared" si="117"/>
        <v>0</v>
      </c>
      <c r="K741" s="260"/>
      <c r="L741" s="260"/>
    </row>
    <row r="742" spans="2:12" ht="14.25" hidden="1">
      <c r="B742" s="261"/>
      <c r="C742" s="256"/>
      <c r="D742" s="257"/>
      <c r="E742" s="258"/>
      <c r="F742" s="258"/>
      <c r="G742" s="258"/>
      <c r="H742" s="259"/>
      <c r="I742" s="259"/>
      <c r="J742" s="268">
        <f t="shared" si="117"/>
        <v>0</v>
      </c>
      <c r="K742" s="260"/>
      <c r="L742" s="260"/>
    </row>
    <row r="743" spans="2:12" ht="14.25" hidden="1">
      <c r="B743" s="262"/>
      <c r="C743" s="256"/>
      <c r="D743" s="257"/>
      <c r="E743" s="258"/>
      <c r="F743" s="258"/>
      <c r="G743" s="258"/>
      <c r="H743" s="259"/>
      <c r="I743" s="259"/>
      <c r="J743" s="268">
        <f t="shared" si="117"/>
        <v>0</v>
      </c>
      <c r="K743" s="260"/>
      <c r="L743" s="260"/>
    </row>
    <row r="744" spans="2:14" ht="15" hidden="1">
      <c r="B744" s="263"/>
      <c r="C744" s="256"/>
      <c r="D744" s="264"/>
      <c r="E744" s="258"/>
      <c r="F744" s="258"/>
      <c r="G744" s="258"/>
      <c r="H744" s="259"/>
      <c r="I744" s="259"/>
      <c r="J744" s="268">
        <f t="shared" si="117"/>
        <v>0</v>
      </c>
      <c r="K744" s="260">
        <f t="shared" si="120"/>
        <v>0</v>
      </c>
      <c r="L744" s="260">
        <f t="shared" si="119"/>
        <v>0</v>
      </c>
      <c r="N744" s="293"/>
    </row>
    <row r="745" spans="2:14" ht="15" hidden="1">
      <c r="B745" s="149"/>
      <c r="C745" s="145">
        <v>309</v>
      </c>
      <c r="D745" s="178"/>
      <c r="E745" s="85"/>
      <c r="F745" s="85"/>
      <c r="G745" s="85"/>
      <c r="H745" s="86"/>
      <c r="I745" s="86"/>
      <c r="J745" s="268">
        <f t="shared" si="117"/>
        <v>0</v>
      </c>
      <c r="K745" s="89">
        <f t="shared" si="120"/>
        <v>0</v>
      </c>
      <c r="L745" s="89"/>
      <c r="N745" s="293"/>
    </row>
    <row r="746" spans="2:14" s="91" customFormat="1" ht="25.5" hidden="1">
      <c r="B746" s="143" t="s">
        <v>122</v>
      </c>
      <c r="C746" s="146">
        <v>312</v>
      </c>
      <c r="D746" s="163" t="s">
        <v>212</v>
      </c>
      <c r="E746" s="90">
        <f>E728</f>
        <v>0</v>
      </c>
      <c r="F746" s="90">
        <f>F728</f>
        <v>0</v>
      </c>
      <c r="G746" s="90">
        <f>SUM(G732:G744)</f>
        <v>0</v>
      </c>
      <c r="H746" s="90" t="e">
        <f>#REF!+H728</f>
        <v>#REF!</v>
      </c>
      <c r="I746" s="90" t="e">
        <f>#REF!+I728</f>
        <v>#REF!</v>
      </c>
      <c r="J746" s="268" t="e">
        <f t="shared" si="117"/>
        <v>#REF!</v>
      </c>
      <c r="K746" s="179" t="e">
        <f t="shared" si="120"/>
        <v>#REF!</v>
      </c>
      <c r="L746" s="179" t="e">
        <f>F746-J746</f>
        <v>#REF!</v>
      </c>
      <c r="N746" s="294"/>
    </row>
    <row r="747" spans="2:14" s="84" customFormat="1" ht="15" hidden="1">
      <c r="B747" s="180" t="s">
        <v>177</v>
      </c>
      <c r="C747" s="146">
        <v>313</v>
      </c>
      <c r="D747" s="162" t="s">
        <v>97</v>
      </c>
      <c r="E747" s="83">
        <f>SUM(E748:E760)</f>
        <v>0</v>
      </c>
      <c r="F747" s="83">
        <f>SUM(F748:F760)</f>
        <v>0</v>
      </c>
      <c r="G747" s="90">
        <f>SUM(G748:G761)</f>
        <v>0</v>
      </c>
      <c r="H747" s="90">
        <f>SUM(H748:H761)</f>
        <v>0</v>
      </c>
      <c r="I747" s="90">
        <f>SUM(I748:I761)</f>
        <v>0</v>
      </c>
      <c r="J747" s="268">
        <f t="shared" si="117"/>
        <v>0</v>
      </c>
      <c r="K747" s="179">
        <f t="shared" si="120"/>
        <v>0</v>
      </c>
      <c r="L747" s="179">
        <f>F747-J747</f>
        <v>0</v>
      </c>
      <c r="N747" s="295"/>
    </row>
    <row r="748" spans="2:14" ht="15" hidden="1">
      <c r="B748" s="180" t="s">
        <v>178</v>
      </c>
      <c r="C748" s="145">
        <v>314</v>
      </c>
      <c r="D748" s="162" t="s">
        <v>98</v>
      </c>
      <c r="E748" s="85"/>
      <c r="F748" s="85"/>
      <c r="G748" s="92"/>
      <c r="H748" s="86"/>
      <c r="I748" s="112"/>
      <c r="J748" s="268">
        <f t="shared" si="117"/>
        <v>0</v>
      </c>
      <c r="K748" s="89">
        <f t="shared" si="120"/>
        <v>0</v>
      </c>
      <c r="L748" s="89">
        <f aca="true" t="shared" si="121" ref="L748:L760">F748-J748</f>
        <v>0</v>
      </c>
      <c r="N748" s="293"/>
    </row>
    <row r="749" spans="2:14" ht="15" hidden="1">
      <c r="B749" s="180" t="s">
        <v>200</v>
      </c>
      <c r="C749" s="145">
        <v>315</v>
      </c>
      <c r="D749" s="162" t="s">
        <v>99</v>
      </c>
      <c r="E749" s="85"/>
      <c r="F749" s="85"/>
      <c r="G749" s="92"/>
      <c r="H749" s="86"/>
      <c r="I749" s="112"/>
      <c r="J749" s="268">
        <f t="shared" si="117"/>
        <v>0</v>
      </c>
      <c r="K749" s="89">
        <f t="shared" si="120"/>
        <v>0</v>
      </c>
      <c r="L749" s="89">
        <f t="shared" si="121"/>
        <v>0</v>
      </c>
      <c r="N749" s="293"/>
    </row>
    <row r="750" spans="2:14" ht="15" hidden="1">
      <c r="B750" s="180" t="s">
        <v>184</v>
      </c>
      <c r="C750" s="145">
        <v>316</v>
      </c>
      <c r="D750" s="162" t="s">
        <v>100</v>
      </c>
      <c r="E750" s="85"/>
      <c r="F750" s="85"/>
      <c r="G750" s="93"/>
      <c r="H750" s="86"/>
      <c r="I750" s="112"/>
      <c r="J750" s="268">
        <f t="shared" si="117"/>
        <v>0</v>
      </c>
      <c r="K750" s="89">
        <f t="shared" si="120"/>
        <v>0</v>
      </c>
      <c r="L750" s="89">
        <f t="shared" si="121"/>
        <v>0</v>
      </c>
      <c r="N750" s="293"/>
    </row>
    <row r="751" spans="2:14" ht="15" hidden="1">
      <c r="B751" s="180" t="s">
        <v>179</v>
      </c>
      <c r="C751" s="145">
        <v>317</v>
      </c>
      <c r="D751" s="162" t="s">
        <v>101</v>
      </c>
      <c r="E751" s="85"/>
      <c r="F751" s="85"/>
      <c r="G751" s="92"/>
      <c r="H751" s="86"/>
      <c r="I751" s="112"/>
      <c r="J751" s="268">
        <f t="shared" si="117"/>
        <v>0</v>
      </c>
      <c r="K751" s="89">
        <f t="shared" si="120"/>
        <v>0</v>
      </c>
      <c r="L751" s="89">
        <f t="shared" si="121"/>
        <v>0</v>
      </c>
      <c r="N751" s="293"/>
    </row>
    <row r="752" spans="2:14" ht="15" hidden="1">
      <c r="B752" s="180" t="s">
        <v>180</v>
      </c>
      <c r="C752" s="145">
        <v>318</v>
      </c>
      <c r="D752" s="162" t="s">
        <v>102</v>
      </c>
      <c r="E752" s="85"/>
      <c r="F752" s="85"/>
      <c r="G752" s="92"/>
      <c r="H752" s="86"/>
      <c r="I752" s="86"/>
      <c r="J752" s="268">
        <f t="shared" si="117"/>
        <v>0</v>
      </c>
      <c r="K752" s="89">
        <f t="shared" si="120"/>
        <v>0</v>
      </c>
      <c r="L752" s="89">
        <f t="shared" si="121"/>
        <v>0</v>
      </c>
      <c r="N752" s="293"/>
    </row>
    <row r="753" spans="2:14" ht="15" hidden="1">
      <c r="B753" s="180" t="s">
        <v>204</v>
      </c>
      <c r="C753" s="145">
        <v>319</v>
      </c>
      <c r="D753" s="162" t="s">
        <v>103</v>
      </c>
      <c r="E753" s="85"/>
      <c r="F753" s="85"/>
      <c r="G753" s="92"/>
      <c r="H753" s="86"/>
      <c r="I753" s="86"/>
      <c r="J753" s="268">
        <f t="shared" si="117"/>
        <v>0</v>
      </c>
      <c r="K753" s="89">
        <f t="shared" si="120"/>
        <v>0</v>
      </c>
      <c r="L753" s="89">
        <f t="shared" si="121"/>
        <v>0</v>
      </c>
      <c r="N753" s="293"/>
    </row>
    <row r="754" spans="2:14" ht="25.5" hidden="1">
      <c r="B754" s="180" t="s">
        <v>186</v>
      </c>
      <c r="C754" s="145">
        <v>320</v>
      </c>
      <c r="D754" s="162" t="s">
        <v>104</v>
      </c>
      <c r="E754" s="85"/>
      <c r="F754" s="85"/>
      <c r="G754" s="92"/>
      <c r="H754" s="86"/>
      <c r="I754" s="86"/>
      <c r="J754" s="268">
        <f t="shared" si="117"/>
        <v>0</v>
      </c>
      <c r="K754" s="89">
        <f t="shared" si="120"/>
        <v>0</v>
      </c>
      <c r="L754" s="89">
        <f t="shared" si="121"/>
        <v>0</v>
      </c>
      <c r="N754" s="293"/>
    </row>
    <row r="755" spans="2:14" ht="15" hidden="1">
      <c r="B755" s="180" t="s">
        <v>181</v>
      </c>
      <c r="C755" s="154">
        <v>321</v>
      </c>
      <c r="D755" s="162" t="s">
        <v>105</v>
      </c>
      <c r="E755" s="85"/>
      <c r="F755" s="85"/>
      <c r="G755" s="92"/>
      <c r="H755" s="86"/>
      <c r="I755" s="86"/>
      <c r="J755" s="268">
        <f t="shared" si="117"/>
        <v>0</v>
      </c>
      <c r="K755" s="89">
        <f t="shared" si="120"/>
        <v>0</v>
      </c>
      <c r="L755" s="89">
        <f t="shared" si="121"/>
        <v>0</v>
      </c>
      <c r="N755" s="293"/>
    </row>
    <row r="756" spans="2:14" ht="25.5" hidden="1">
      <c r="B756" s="180" t="s">
        <v>267</v>
      </c>
      <c r="C756" s="145">
        <v>322</v>
      </c>
      <c r="D756" s="162" t="s">
        <v>106</v>
      </c>
      <c r="E756" s="85"/>
      <c r="F756" s="85"/>
      <c r="G756" s="92"/>
      <c r="H756" s="86"/>
      <c r="I756" s="86"/>
      <c r="J756" s="268">
        <f t="shared" si="117"/>
        <v>0</v>
      </c>
      <c r="K756" s="89">
        <f t="shared" si="120"/>
        <v>0</v>
      </c>
      <c r="L756" s="89">
        <f t="shared" si="121"/>
        <v>0</v>
      </c>
      <c r="N756" s="293"/>
    </row>
    <row r="757" spans="2:14" ht="15" hidden="1">
      <c r="B757" s="180" t="s">
        <v>182</v>
      </c>
      <c r="C757" s="154"/>
      <c r="D757" s="162" t="s">
        <v>108</v>
      </c>
      <c r="E757" s="85"/>
      <c r="F757" s="85"/>
      <c r="G757" s="92"/>
      <c r="H757" s="86"/>
      <c r="I757" s="86"/>
      <c r="J757" s="268">
        <f t="shared" si="117"/>
        <v>0</v>
      </c>
      <c r="K757" s="89">
        <f t="shared" si="120"/>
        <v>0</v>
      </c>
      <c r="L757" s="89">
        <f t="shared" si="121"/>
        <v>0</v>
      </c>
      <c r="N757" s="293"/>
    </row>
    <row r="758" spans="2:14" ht="25.5" hidden="1">
      <c r="B758" s="180" t="s">
        <v>268</v>
      </c>
      <c r="C758" s="145">
        <v>324</v>
      </c>
      <c r="D758" s="162" t="s">
        <v>109</v>
      </c>
      <c r="E758" s="85"/>
      <c r="F758" s="85"/>
      <c r="G758" s="92"/>
      <c r="H758" s="86"/>
      <c r="I758" s="86"/>
      <c r="J758" s="268">
        <f t="shared" si="117"/>
        <v>0</v>
      </c>
      <c r="K758" s="89">
        <f t="shared" si="120"/>
        <v>0</v>
      </c>
      <c r="L758" s="89">
        <f t="shared" si="121"/>
        <v>0</v>
      </c>
      <c r="N758" s="293"/>
    </row>
    <row r="759" spans="2:14" ht="25.5" hidden="1">
      <c r="B759" s="180" t="s">
        <v>269</v>
      </c>
      <c r="C759" s="145">
        <v>325</v>
      </c>
      <c r="D759" s="171" t="s">
        <v>171</v>
      </c>
      <c r="E759" s="85"/>
      <c r="F759" s="85"/>
      <c r="G759" s="92"/>
      <c r="H759" s="86"/>
      <c r="I759" s="86"/>
      <c r="J759" s="268">
        <f t="shared" si="117"/>
        <v>0</v>
      </c>
      <c r="K759" s="89">
        <f t="shared" si="120"/>
        <v>0</v>
      </c>
      <c r="L759" s="89">
        <f t="shared" si="121"/>
        <v>0</v>
      </c>
      <c r="N759" s="293"/>
    </row>
    <row r="760" spans="2:14" ht="15" hidden="1">
      <c r="B760" s="180"/>
      <c r="C760" s="145"/>
      <c r="D760" s="162"/>
      <c r="E760" s="85"/>
      <c r="F760" s="85"/>
      <c r="G760" s="92"/>
      <c r="H760" s="86"/>
      <c r="I760" s="85"/>
      <c r="J760" s="268">
        <f t="shared" si="117"/>
        <v>0</v>
      </c>
      <c r="K760" s="89">
        <f t="shared" si="120"/>
        <v>0</v>
      </c>
      <c r="L760" s="89">
        <f t="shared" si="121"/>
        <v>0</v>
      </c>
      <c r="N760" s="293"/>
    </row>
    <row r="761" spans="2:14" ht="25.5" hidden="1">
      <c r="B761" s="181" t="s">
        <v>258</v>
      </c>
      <c r="C761" s="145">
        <v>326</v>
      </c>
      <c r="D761" s="163" t="s">
        <v>213</v>
      </c>
      <c r="E761" s="85"/>
      <c r="F761" s="85"/>
      <c r="G761" s="92"/>
      <c r="H761" s="86"/>
      <c r="I761" s="85"/>
      <c r="J761" s="268">
        <f t="shared" si="117"/>
        <v>0</v>
      </c>
      <c r="K761" s="89">
        <f t="shared" si="120"/>
        <v>0</v>
      </c>
      <c r="L761" s="89"/>
      <c r="N761" s="293"/>
    </row>
    <row r="762" spans="2:14" s="84" customFormat="1" ht="15" hidden="1">
      <c r="B762" s="183" t="s">
        <v>244</v>
      </c>
      <c r="C762" s="145">
        <v>327</v>
      </c>
      <c r="D762" s="184"/>
      <c r="E762" s="83">
        <f>E763+E778</f>
        <v>0</v>
      </c>
      <c r="F762" s="83">
        <f>F763+F778</f>
        <v>0</v>
      </c>
      <c r="G762" s="90">
        <f>G763+G778</f>
        <v>0</v>
      </c>
      <c r="H762" s="83">
        <f>SUM(H763:H776)</f>
        <v>0</v>
      </c>
      <c r="I762" s="83">
        <f>SUM(I763:I776)</f>
        <v>0</v>
      </c>
      <c r="J762" s="268">
        <f t="shared" si="117"/>
        <v>0</v>
      </c>
      <c r="K762" s="179">
        <f t="shared" si="120"/>
        <v>0</v>
      </c>
      <c r="L762" s="179">
        <f>F762-J762</f>
        <v>0</v>
      </c>
      <c r="N762" s="295"/>
    </row>
    <row r="763" spans="2:14" ht="15" hidden="1">
      <c r="B763" s="180" t="s">
        <v>177</v>
      </c>
      <c r="C763" s="188">
        <v>328</v>
      </c>
      <c r="D763" s="171" t="s">
        <v>97</v>
      </c>
      <c r="E763" s="185">
        <f>SUM(E764:E776)</f>
        <v>0</v>
      </c>
      <c r="F763" s="185">
        <f>SUM(F764:F776)</f>
        <v>0</v>
      </c>
      <c r="G763" s="185">
        <f>SUM(G764:G777)</f>
        <v>0</v>
      </c>
      <c r="H763" s="186"/>
      <c r="I763" s="185">
        <f>SUM(I765:I776)</f>
        <v>0</v>
      </c>
      <c r="J763" s="268">
        <f t="shared" si="117"/>
        <v>0</v>
      </c>
      <c r="K763" s="187">
        <f t="shared" si="120"/>
        <v>0</v>
      </c>
      <c r="L763" s="187">
        <f>F763-J763</f>
        <v>0</v>
      </c>
      <c r="M763" s="182"/>
      <c r="N763" s="293"/>
    </row>
    <row r="764" spans="2:14" ht="15" hidden="1">
      <c r="B764" s="180" t="s">
        <v>178</v>
      </c>
      <c r="C764" s="145"/>
      <c r="D764" s="162" t="s">
        <v>98</v>
      </c>
      <c r="E764" s="85"/>
      <c r="F764" s="85"/>
      <c r="G764" s="85"/>
      <c r="H764" s="86"/>
      <c r="I764" s="199"/>
      <c r="J764" s="268">
        <f t="shared" si="117"/>
        <v>0</v>
      </c>
      <c r="K764" s="89">
        <f t="shared" si="120"/>
        <v>0</v>
      </c>
      <c r="L764" s="89">
        <f aca="true" t="shared" si="122" ref="L764:L776">F764-J764</f>
        <v>0</v>
      </c>
      <c r="N764" s="293"/>
    </row>
    <row r="765" spans="2:14" ht="15" hidden="1">
      <c r="B765" s="180" t="s">
        <v>200</v>
      </c>
      <c r="C765" s="145">
        <v>329</v>
      </c>
      <c r="D765" s="162" t="s">
        <v>99</v>
      </c>
      <c r="E765" s="85"/>
      <c r="F765" s="85"/>
      <c r="G765" s="85"/>
      <c r="H765" s="86"/>
      <c r="I765" s="86"/>
      <c r="J765" s="268">
        <f t="shared" si="117"/>
        <v>0</v>
      </c>
      <c r="K765" s="89">
        <f t="shared" si="120"/>
        <v>0</v>
      </c>
      <c r="L765" s="89">
        <f t="shared" si="122"/>
        <v>0</v>
      </c>
      <c r="N765" s="293"/>
    </row>
    <row r="766" spans="2:14" ht="15" hidden="1">
      <c r="B766" s="180" t="s">
        <v>184</v>
      </c>
      <c r="C766" s="145">
        <v>330</v>
      </c>
      <c r="D766" s="162" t="s">
        <v>100</v>
      </c>
      <c r="E766" s="85"/>
      <c r="F766" s="85"/>
      <c r="G766" s="86"/>
      <c r="H766" s="86"/>
      <c r="I766" s="86"/>
      <c r="J766" s="268">
        <f t="shared" si="117"/>
        <v>0</v>
      </c>
      <c r="K766" s="89">
        <f t="shared" si="120"/>
        <v>0</v>
      </c>
      <c r="L766" s="89">
        <f t="shared" si="122"/>
        <v>0</v>
      </c>
      <c r="N766" s="293"/>
    </row>
    <row r="767" spans="2:14" ht="15" hidden="1">
      <c r="B767" s="180" t="s">
        <v>179</v>
      </c>
      <c r="C767" s="145">
        <v>331</v>
      </c>
      <c r="D767" s="162" t="s">
        <v>101</v>
      </c>
      <c r="E767" s="85"/>
      <c r="F767" s="85"/>
      <c r="G767" s="85"/>
      <c r="H767" s="86"/>
      <c r="I767" s="86"/>
      <c r="J767" s="268">
        <f t="shared" si="117"/>
        <v>0</v>
      </c>
      <c r="K767" s="89">
        <f t="shared" si="120"/>
        <v>0</v>
      </c>
      <c r="L767" s="89">
        <f t="shared" si="122"/>
        <v>0</v>
      </c>
      <c r="N767" s="293"/>
    </row>
    <row r="768" spans="2:14" ht="15" hidden="1">
      <c r="B768" s="180" t="s">
        <v>259</v>
      </c>
      <c r="C768" s="145">
        <v>332</v>
      </c>
      <c r="D768" s="162" t="s">
        <v>102</v>
      </c>
      <c r="E768" s="85"/>
      <c r="F768" s="85"/>
      <c r="G768" s="85"/>
      <c r="H768" s="86"/>
      <c r="I768" s="86"/>
      <c r="J768" s="268">
        <f t="shared" si="117"/>
        <v>0</v>
      </c>
      <c r="K768" s="89">
        <f t="shared" si="120"/>
        <v>0</v>
      </c>
      <c r="L768" s="89">
        <f t="shared" si="122"/>
        <v>0</v>
      </c>
      <c r="N768" s="293"/>
    </row>
    <row r="769" spans="2:14" ht="15" hidden="1">
      <c r="B769" s="180" t="s">
        <v>204</v>
      </c>
      <c r="C769" s="145">
        <v>333</v>
      </c>
      <c r="D769" s="162" t="s">
        <v>103</v>
      </c>
      <c r="E769" s="85"/>
      <c r="F769" s="85"/>
      <c r="G769" s="85"/>
      <c r="H769" s="86"/>
      <c r="I769" s="86"/>
      <c r="J769" s="268">
        <f t="shared" si="117"/>
        <v>0</v>
      </c>
      <c r="K769" s="89">
        <f t="shared" si="120"/>
        <v>0</v>
      </c>
      <c r="L769" s="89">
        <f t="shared" si="122"/>
        <v>0</v>
      </c>
      <c r="N769" s="293"/>
    </row>
    <row r="770" spans="2:14" ht="25.5" hidden="1">
      <c r="B770" s="180" t="s">
        <v>186</v>
      </c>
      <c r="C770" s="145">
        <v>334</v>
      </c>
      <c r="D770" s="162" t="s">
        <v>104</v>
      </c>
      <c r="E770" s="85"/>
      <c r="F770" s="85"/>
      <c r="G770" s="85"/>
      <c r="H770" s="86"/>
      <c r="I770" s="86"/>
      <c r="J770" s="268">
        <f t="shared" si="117"/>
        <v>0</v>
      </c>
      <c r="K770" s="89">
        <f t="shared" si="120"/>
        <v>0</v>
      </c>
      <c r="L770" s="89">
        <f t="shared" si="122"/>
        <v>0</v>
      </c>
      <c r="N770" s="293"/>
    </row>
    <row r="771" spans="2:14" ht="15" hidden="1">
      <c r="B771" s="180" t="s">
        <v>260</v>
      </c>
      <c r="C771" s="145">
        <v>335</v>
      </c>
      <c r="D771" s="162" t="s">
        <v>105</v>
      </c>
      <c r="E771" s="85"/>
      <c r="F771" s="85"/>
      <c r="G771" s="85"/>
      <c r="H771" s="86"/>
      <c r="I771" s="86"/>
      <c r="J771" s="268">
        <f t="shared" si="117"/>
        <v>0</v>
      </c>
      <c r="K771" s="89">
        <f t="shared" si="120"/>
        <v>0</v>
      </c>
      <c r="L771" s="89">
        <f t="shared" si="122"/>
        <v>0</v>
      </c>
      <c r="N771" s="293"/>
    </row>
    <row r="772" spans="2:14" ht="25.5" hidden="1">
      <c r="B772" s="180" t="s">
        <v>187</v>
      </c>
      <c r="C772" s="145">
        <v>336</v>
      </c>
      <c r="D772" s="162" t="s">
        <v>106</v>
      </c>
      <c r="E772" s="85"/>
      <c r="F772" s="85"/>
      <c r="G772" s="86"/>
      <c r="H772" s="86"/>
      <c r="I772" s="86"/>
      <c r="J772" s="268">
        <f t="shared" si="117"/>
        <v>0</v>
      </c>
      <c r="K772" s="89">
        <f t="shared" si="120"/>
        <v>0</v>
      </c>
      <c r="L772" s="89">
        <f t="shared" si="122"/>
        <v>0</v>
      </c>
      <c r="N772" s="293"/>
    </row>
    <row r="773" spans="2:14" ht="15" hidden="1">
      <c r="B773" s="180" t="s">
        <v>261</v>
      </c>
      <c r="C773" s="195">
        <v>337</v>
      </c>
      <c r="D773" s="162" t="s">
        <v>108</v>
      </c>
      <c r="E773" s="85"/>
      <c r="F773" s="85"/>
      <c r="G773" s="86"/>
      <c r="H773" s="86"/>
      <c r="I773" s="86"/>
      <c r="J773" s="268">
        <f aca="true" t="shared" si="123" ref="J773:J836">SUM(G773:I773)</f>
        <v>0</v>
      </c>
      <c r="K773" s="89">
        <f t="shared" si="120"/>
        <v>0</v>
      </c>
      <c r="L773" s="89">
        <f t="shared" si="122"/>
        <v>0</v>
      </c>
      <c r="N773" s="293"/>
    </row>
    <row r="774" spans="2:14" ht="15" hidden="1">
      <c r="B774" s="180" t="s">
        <v>262</v>
      </c>
      <c r="C774" s="145">
        <v>339</v>
      </c>
      <c r="D774" s="162" t="s">
        <v>109</v>
      </c>
      <c r="E774" s="85"/>
      <c r="F774" s="85"/>
      <c r="G774" s="86"/>
      <c r="H774" s="86"/>
      <c r="I774" s="86"/>
      <c r="J774" s="268">
        <f t="shared" si="123"/>
        <v>0</v>
      </c>
      <c r="K774" s="89">
        <f t="shared" si="120"/>
        <v>0</v>
      </c>
      <c r="L774" s="89">
        <f t="shared" si="122"/>
        <v>0</v>
      </c>
      <c r="N774" s="293"/>
    </row>
    <row r="775" spans="2:14" ht="25.5" hidden="1">
      <c r="B775" s="180" t="s">
        <v>189</v>
      </c>
      <c r="C775" s="145">
        <v>340</v>
      </c>
      <c r="D775" s="162" t="s">
        <v>171</v>
      </c>
      <c r="E775" s="85"/>
      <c r="F775" s="85"/>
      <c r="G775" s="86"/>
      <c r="H775" s="86"/>
      <c r="I775" s="86"/>
      <c r="J775" s="268">
        <f t="shared" si="123"/>
        <v>0</v>
      </c>
      <c r="K775" s="89">
        <f t="shared" si="120"/>
        <v>0</v>
      </c>
      <c r="L775" s="89">
        <f t="shared" si="122"/>
        <v>0</v>
      </c>
      <c r="N775" s="293"/>
    </row>
    <row r="776" spans="2:14" ht="15" hidden="1">
      <c r="B776" s="180"/>
      <c r="C776" s="145">
        <v>341</v>
      </c>
      <c r="D776" s="162"/>
      <c r="E776" s="85"/>
      <c r="F776" s="85"/>
      <c r="G776" s="85"/>
      <c r="H776" s="86"/>
      <c r="I776" s="86"/>
      <c r="J776" s="268">
        <f t="shared" si="123"/>
        <v>0</v>
      </c>
      <c r="K776" s="89">
        <f t="shared" si="120"/>
        <v>0</v>
      </c>
      <c r="L776" s="89">
        <f t="shared" si="122"/>
        <v>0</v>
      </c>
      <c r="N776" s="293"/>
    </row>
    <row r="777" spans="2:14" ht="15" hidden="1">
      <c r="B777" s="202" t="s">
        <v>243</v>
      </c>
      <c r="C777" s="145"/>
      <c r="D777" s="206"/>
      <c r="E777" s="85"/>
      <c r="F777" s="85"/>
      <c r="G777" s="85"/>
      <c r="H777" s="85"/>
      <c r="I777" s="85"/>
      <c r="J777" s="268">
        <f t="shared" si="123"/>
        <v>0</v>
      </c>
      <c r="K777" s="132"/>
      <c r="L777" s="132"/>
      <c r="N777" s="293"/>
    </row>
    <row r="778" spans="2:14" ht="15" hidden="1">
      <c r="B778" s="180"/>
      <c r="C778" s="203"/>
      <c r="D778" s="162"/>
      <c r="E778" s="204">
        <f>E780+E786</f>
        <v>0</v>
      </c>
      <c r="F778" s="204">
        <f>F780+F786</f>
        <v>0</v>
      </c>
      <c r="G778" s="204">
        <f>G780+G786</f>
        <v>0</v>
      </c>
      <c r="H778" s="204"/>
      <c r="I778" s="204"/>
      <c r="J778" s="268">
        <f t="shared" si="123"/>
        <v>0</v>
      </c>
      <c r="K778" s="205">
        <f>E778-J778</f>
        <v>0</v>
      </c>
      <c r="L778" s="205">
        <f>F778-J778</f>
        <v>0</v>
      </c>
      <c r="M778" s="207"/>
      <c r="N778" s="293"/>
    </row>
    <row r="779" spans="2:14" ht="25.5" hidden="1">
      <c r="B779" s="180" t="s">
        <v>263</v>
      </c>
      <c r="C779" s="145"/>
      <c r="D779" s="171" t="s">
        <v>246</v>
      </c>
      <c r="E779" s="85"/>
      <c r="F779" s="85"/>
      <c r="G779" s="85"/>
      <c r="H779" s="85"/>
      <c r="I779" s="85"/>
      <c r="J779" s="268">
        <f t="shared" si="123"/>
        <v>0</v>
      </c>
      <c r="K779" s="132"/>
      <c r="L779" s="132"/>
      <c r="N779" s="293"/>
    </row>
    <row r="780" spans="2:14" ht="15" hidden="1">
      <c r="B780" s="180"/>
      <c r="C780" s="145"/>
      <c r="D780" s="171" t="s">
        <v>97</v>
      </c>
      <c r="E780" s="85">
        <f>SUM(E781:E784)</f>
        <v>0</v>
      </c>
      <c r="F780" s="85">
        <f>SUM(F781:F784)</f>
        <v>0</v>
      </c>
      <c r="G780" s="85">
        <f>SUM(G781:G784)</f>
        <v>0</v>
      </c>
      <c r="H780" s="85"/>
      <c r="I780" s="85"/>
      <c r="J780" s="268">
        <f t="shared" si="123"/>
        <v>0</v>
      </c>
      <c r="K780" s="132">
        <f>SUM(K781:K784)</f>
        <v>0</v>
      </c>
      <c r="L780" s="132">
        <f>SUM(L781:L784)</f>
        <v>0</v>
      </c>
      <c r="N780" s="293"/>
    </row>
    <row r="781" spans="2:14" ht="15" hidden="1">
      <c r="B781" s="180"/>
      <c r="C781" s="145"/>
      <c r="D781" s="171" t="s">
        <v>99</v>
      </c>
      <c r="E781" s="85"/>
      <c r="F781" s="85"/>
      <c r="G781" s="85"/>
      <c r="H781" s="85"/>
      <c r="I781" s="85"/>
      <c r="J781" s="268">
        <f t="shared" si="123"/>
        <v>0</v>
      </c>
      <c r="K781" s="89">
        <f aca="true" t="shared" si="124" ref="K781:L783">E781-J781</f>
        <v>0</v>
      </c>
      <c r="L781" s="89">
        <f t="shared" si="124"/>
        <v>0</v>
      </c>
      <c r="N781" s="293"/>
    </row>
    <row r="782" spans="2:14" ht="15" hidden="1">
      <c r="B782" s="180"/>
      <c r="C782" s="145"/>
      <c r="D782" s="171" t="s">
        <v>98</v>
      </c>
      <c r="E782" s="85"/>
      <c r="F782" s="85"/>
      <c r="G782" s="85"/>
      <c r="H782" s="85"/>
      <c r="I782" s="85"/>
      <c r="J782" s="268">
        <f t="shared" si="123"/>
        <v>0</v>
      </c>
      <c r="K782" s="89">
        <f t="shared" si="124"/>
        <v>0</v>
      </c>
      <c r="L782" s="89">
        <f t="shared" si="124"/>
        <v>0</v>
      </c>
      <c r="N782" s="293"/>
    </row>
    <row r="783" spans="2:14" ht="15" hidden="1">
      <c r="B783" s="180"/>
      <c r="C783" s="145"/>
      <c r="D783" s="171" t="s">
        <v>106</v>
      </c>
      <c r="E783" s="85"/>
      <c r="F783" s="85"/>
      <c r="G783" s="85"/>
      <c r="H783" s="85"/>
      <c r="I783" s="85"/>
      <c r="J783" s="268">
        <f t="shared" si="123"/>
        <v>0</v>
      </c>
      <c r="K783" s="89">
        <f t="shared" si="124"/>
        <v>0</v>
      </c>
      <c r="L783" s="89">
        <f t="shared" si="124"/>
        <v>0</v>
      </c>
      <c r="N783" s="293"/>
    </row>
    <row r="784" spans="2:14" ht="15" hidden="1">
      <c r="B784" s="180"/>
      <c r="C784" s="145"/>
      <c r="D784" s="162"/>
      <c r="E784" s="85"/>
      <c r="F784" s="85"/>
      <c r="G784" s="85"/>
      <c r="H784" s="85"/>
      <c r="I784" s="85"/>
      <c r="J784" s="268">
        <f t="shared" si="123"/>
        <v>0</v>
      </c>
      <c r="K784" s="89"/>
      <c r="L784" s="89"/>
      <c r="N784" s="293"/>
    </row>
    <row r="785" spans="2:14" ht="15" hidden="1">
      <c r="B785" s="180" t="s">
        <v>264</v>
      </c>
      <c r="C785" s="145"/>
      <c r="D785" s="171" t="s">
        <v>265</v>
      </c>
      <c r="E785" s="85"/>
      <c r="F785" s="85"/>
      <c r="G785" s="85"/>
      <c r="H785" s="85"/>
      <c r="I785" s="85"/>
      <c r="J785" s="268">
        <f t="shared" si="123"/>
        <v>0</v>
      </c>
      <c r="K785" s="89">
        <f>E785-J785</f>
        <v>0</v>
      </c>
      <c r="L785" s="89"/>
      <c r="N785" s="293"/>
    </row>
    <row r="786" spans="2:14" ht="15" hidden="1">
      <c r="B786" s="180"/>
      <c r="C786" s="145"/>
      <c r="D786" s="162"/>
      <c r="E786" s="85"/>
      <c r="F786" s="85"/>
      <c r="G786" s="85"/>
      <c r="H786" s="85"/>
      <c r="I786" s="85"/>
      <c r="J786" s="268">
        <f t="shared" si="123"/>
        <v>0</v>
      </c>
      <c r="K786" s="89">
        <f>E786-J786</f>
        <v>0</v>
      </c>
      <c r="L786" s="89">
        <f>F786-J786</f>
        <v>0</v>
      </c>
      <c r="N786" s="293"/>
    </row>
    <row r="787" spans="2:14" ht="15" hidden="1">
      <c r="B787" s="149" t="s">
        <v>123</v>
      </c>
      <c r="C787" s="145"/>
      <c r="D787" s="164" t="s">
        <v>124</v>
      </c>
      <c r="E787" s="85"/>
      <c r="F787" s="85"/>
      <c r="G787" s="85"/>
      <c r="H787" s="85"/>
      <c r="I787" s="85"/>
      <c r="J787" s="268">
        <f t="shared" si="123"/>
        <v>0</v>
      </c>
      <c r="K787" s="132"/>
      <c r="L787" s="132"/>
      <c r="N787" s="293"/>
    </row>
    <row r="788" spans="2:14" s="91" customFormat="1" ht="15" hidden="1">
      <c r="B788" s="143" t="s">
        <v>125</v>
      </c>
      <c r="C788" s="145">
        <v>342</v>
      </c>
      <c r="D788" s="166" t="s">
        <v>126</v>
      </c>
      <c r="E788" s="90">
        <f>E747+E762</f>
        <v>0</v>
      </c>
      <c r="F788" s="90">
        <f>F747+F762</f>
        <v>0</v>
      </c>
      <c r="G788" s="90">
        <f>G747+G762</f>
        <v>0</v>
      </c>
      <c r="H788" s="90">
        <f>H747+H762</f>
        <v>0</v>
      </c>
      <c r="I788" s="90">
        <f>I747+I762</f>
        <v>0</v>
      </c>
      <c r="J788" s="268">
        <f t="shared" si="123"/>
        <v>0</v>
      </c>
      <c r="K788" s="90"/>
      <c r="L788" s="90"/>
      <c r="N788" s="294"/>
    </row>
    <row r="789" spans="2:14" s="84" customFormat="1" ht="15" hidden="1">
      <c r="B789" s="151"/>
      <c r="C789" s="145">
        <v>343</v>
      </c>
      <c r="D789" s="167"/>
      <c r="E789" s="83" t="e">
        <f>#REF!+#REF!+#REF!+E746+E788</f>
        <v>#REF!</v>
      </c>
      <c r="F789" s="83" t="e">
        <f>#REF!+#REF!+#REF!+F746+F788</f>
        <v>#REF!</v>
      </c>
      <c r="G789" s="83"/>
      <c r="H789" s="83" t="e">
        <f>#REF!+#REF!+#REF!+H746+H788</f>
        <v>#REF!</v>
      </c>
      <c r="I789" s="83" t="e">
        <f>#REF!+#REF!+#REF!+I746+I788</f>
        <v>#REF!</v>
      </c>
      <c r="J789" s="268" t="e">
        <f t="shared" si="123"/>
        <v>#REF!</v>
      </c>
      <c r="K789" s="83"/>
      <c r="L789" s="83"/>
      <c r="N789" s="295"/>
    </row>
    <row r="790" spans="2:14" s="97" customFormat="1" ht="15" hidden="1">
      <c r="B790" s="143" t="s">
        <v>127</v>
      </c>
      <c r="C790" s="145"/>
      <c r="D790" s="163">
        <v>8014340000327000</v>
      </c>
      <c r="E790" s="94"/>
      <c r="F790" s="94"/>
      <c r="G790" s="95"/>
      <c r="H790" s="95"/>
      <c r="I790" s="86"/>
      <c r="J790" s="268">
        <f t="shared" si="123"/>
        <v>0</v>
      </c>
      <c r="K790" s="89">
        <f aca="true" t="shared" si="125" ref="K790:K853">E790-J790</f>
        <v>0</v>
      </c>
      <c r="L790" s="89"/>
      <c r="N790" s="296"/>
    </row>
    <row r="791" spans="2:14" s="84" customFormat="1" ht="15" hidden="1">
      <c r="B791" s="141"/>
      <c r="C791" s="145">
        <v>233</v>
      </c>
      <c r="D791" s="162" t="s">
        <v>97</v>
      </c>
      <c r="E791" s="98">
        <f>SUM(E792:E805)</f>
        <v>0</v>
      </c>
      <c r="F791" s="98">
        <f>SUM(F792:F805)</f>
        <v>0</v>
      </c>
      <c r="G791" s="98">
        <f>SUM(G792:G805)</f>
        <v>0</v>
      </c>
      <c r="H791" s="98">
        <f>SUM(H792:H805)</f>
        <v>0</v>
      </c>
      <c r="I791" s="86"/>
      <c r="J791" s="268">
        <f t="shared" si="123"/>
        <v>0</v>
      </c>
      <c r="K791" s="89">
        <f t="shared" si="125"/>
        <v>0</v>
      </c>
      <c r="L791" s="89"/>
      <c r="N791" s="295"/>
    </row>
    <row r="792" spans="2:14" ht="15" hidden="1">
      <c r="B792" s="141"/>
      <c r="C792" s="145">
        <v>234</v>
      </c>
      <c r="D792" s="162" t="s">
        <v>98</v>
      </c>
      <c r="E792" s="43"/>
      <c r="F792" s="43"/>
      <c r="G792" s="44"/>
      <c r="H792" s="44"/>
      <c r="I792" s="86"/>
      <c r="J792" s="268">
        <f t="shared" si="123"/>
        <v>0</v>
      </c>
      <c r="K792" s="89">
        <f t="shared" si="125"/>
        <v>0</v>
      </c>
      <c r="L792" s="89"/>
      <c r="N792" s="293"/>
    </row>
    <row r="793" spans="2:14" ht="15" hidden="1">
      <c r="B793" s="141"/>
      <c r="C793" s="145">
        <v>235</v>
      </c>
      <c r="D793" s="162" t="s">
        <v>99</v>
      </c>
      <c r="E793" s="43"/>
      <c r="F793" s="43"/>
      <c r="G793" s="44"/>
      <c r="H793" s="44"/>
      <c r="I793" s="86"/>
      <c r="J793" s="268">
        <f t="shared" si="123"/>
        <v>0</v>
      </c>
      <c r="K793" s="89">
        <f t="shared" si="125"/>
        <v>0</v>
      </c>
      <c r="L793" s="89"/>
      <c r="N793" s="293"/>
    </row>
    <row r="794" spans="2:14" ht="15" hidden="1">
      <c r="B794" s="141"/>
      <c r="C794" s="145"/>
      <c r="D794" s="162" t="s">
        <v>100</v>
      </c>
      <c r="E794" s="43"/>
      <c r="F794" s="43"/>
      <c r="G794" s="44"/>
      <c r="H794" s="44"/>
      <c r="I794" s="86"/>
      <c r="J794" s="268">
        <f t="shared" si="123"/>
        <v>0</v>
      </c>
      <c r="K794" s="89">
        <f t="shared" si="125"/>
        <v>0</v>
      </c>
      <c r="L794" s="89"/>
      <c r="N794" s="293"/>
    </row>
    <row r="795" spans="2:14" ht="15" hidden="1">
      <c r="B795" s="141"/>
      <c r="C795" s="145">
        <v>236</v>
      </c>
      <c r="D795" s="162" t="s">
        <v>101</v>
      </c>
      <c r="E795" s="43"/>
      <c r="F795" s="43"/>
      <c r="G795" s="44"/>
      <c r="H795" s="44"/>
      <c r="I795" s="86"/>
      <c r="J795" s="268">
        <f t="shared" si="123"/>
        <v>0</v>
      </c>
      <c r="K795" s="89">
        <f t="shared" si="125"/>
        <v>0</v>
      </c>
      <c r="L795" s="89"/>
      <c r="N795" s="293"/>
    </row>
    <row r="796" spans="2:14" ht="15" hidden="1">
      <c r="B796" s="141"/>
      <c r="C796" s="145">
        <v>237</v>
      </c>
      <c r="D796" s="162" t="s">
        <v>102</v>
      </c>
      <c r="E796" s="43"/>
      <c r="F796" s="43"/>
      <c r="G796" s="44"/>
      <c r="H796" s="44"/>
      <c r="I796" s="86"/>
      <c r="J796" s="268">
        <f t="shared" si="123"/>
        <v>0</v>
      </c>
      <c r="K796" s="89">
        <f t="shared" si="125"/>
        <v>0</v>
      </c>
      <c r="L796" s="89"/>
      <c r="N796" s="293"/>
    </row>
    <row r="797" spans="2:14" ht="15" hidden="1">
      <c r="B797" s="141"/>
      <c r="C797" s="145">
        <v>238</v>
      </c>
      <c r="D797" s="162" t="s">
        <v>103</v>
      </c>
      <c r="E797" s="43"/>
      <c r="F797" s="43"/>
      <c r="G797" s="44"/>
      <c r="H797" s="44"/>
      <c r="I797" s="86"/>
      <c r="J797" s="268">
        <f t="shared" si="123"/>
        <v>0</v>
      </c>
      <c r="K797" s="89">
        <f t="shared" si="125"/>
        <v>0</v>
      </c>
      <c r="L797" s="89"/>
      <c r="N797" s="293"/>
    </row>
    <row r="798" spans="2:14" ht="15" hidden="1">
      <c r="B798" s="141"/>
      <c r="C798" s="146">
        <v>239</v>
      </c>
      <c r="D798" s="162" t="s">
        <v>104</v>
      </c>
      <c r="E798" s="43"/>
      <c r="F798" s="43"/>
      <c r="G798" s="44"/>
      <c r="H798" s="44"/>
      <c r="I798" s="86"/>
      <c r="J798" s="268">
        <f t="shared" si="123"/>
        <v>0</v>
      </c>
      <c r="K798" s="89">
        <f t="shared" si="125"/>
        <v>0</v>
      </c>
      <c r="L798" s="89"/>
      <c r="N798" s="293"/>
    </row>
    <row r="799" spans="2:14" ht="15" hidden="1">
      <c r="B799" s="141"/>
      <c r="C799" s="145">
        <v>240</v>
      </c>
      <c r="D799" s="162" t="s">
        <v>105</v>
      </c>
      <c r="E799" s="43"/>
      <c r="F799" s="43"/>
      <c r="G799" s="44"/>
      <c r="H799" s="44"/>
      <c r="I799" s="86"/>
      <c r="J799" s="268">
        <f t="shared" si="123"/>
        <v>0</v>
      </c>
      <c r="K799" s="89">
        <f t="shared" si="125"/>
        <v>0</v>
      </c>
      <c r="L799" s="89"/>
      <c r="N799" s="293"/>
    </row>
    <row r="800" spans="2:14" ht="15" hidden="1">
      <c r="B800" s="141"/>
      <c r="C800" s="145">
        <v>241</v>
      </c>
      <c r="D800" s="162" t="s">
        <v>106</v>
      </c>
      <c r="E800" s="43"/>
      <c r="F800" s="43"/>
      <c r="G800" s="44"/>
      <c r="H800" s="44"/>
      <c r="I800" s="86"/>
      <c r="J800" s="268">
        <f t="shared" si="123"/>
        <v>0</v>
      </c>
      <c r="K800" s="89">
        <f t="shared" si="125"/>
        <v>0</v>
      </c>
      <c r="L800" s="89"/>
      <c r="N800" s="293"/>
    </row>
    <row r="801" spans="2:14" ht="15" hidden="1">
      <c r="B801" s="141"/>
      <c r="C801" s="145">
        <v>242</v>
      </c>
      <c r="D801" s="162" t="s">
        <v>107</v>
      </c>
      <c r="E801" s="43"/>
      <c r="F801" s="43"/>
      <c r="G801" s="44"/>
      <c r="H801" s="44"/>
      <c r="I801" s="86"/>
      <c r="J801" s="268">
        <f t="shared" si="123"/>
        <v>0</v>
      </c>
      <c r="K801" s="89">
        <f t="shared" si="125"/>
        <v>0</v>
      </c>
      <c r="L801" s="89"/>
      <c r="N801" s="293"/>
    </row>
    <row r="802" spans="2:14" ht="15" hidden="1">
      <c r="B802" s="141"/>
      <c r="C802" s="145">
        <v>243</v>
      </c>
      <c r="D802" s="162" t="s">
        <v>108</v>
      </c>
      <c r="E802" s="43"/>
      <c r="F802" s="43"/>
      <c r="G802" s="44"/>
      <c r="H802" s="44"/>
      <c r="I802" s="86"/>
      <c r="J802" s="268">
        <f t="shared" si="123"/>
        <v>0</v>
      </c>
      <c r="K802" s="89">
        <f t="shared" si="125"/>
        <v>0</v>
      </c>
      <c r="L802" s="89"/>
      <c r="N802" s="293"/>
    </row>
    <row r="803" spans="2:14" ht="15" hidden="1">
      <c r="B803" s="141"/>
      <c r="C803" s="145">
        <v>244</v>
      </c>
      <c r="D803" s="162" t="s">
        <v>109</v>
      </c>
      <c r="E803" s="43"/>
      <c r="F803" s="43"/>
      <c r="G803" s="44"/>
      <c r="H803" s="44"/>
      <c r="I803" s="90">
        <f>I763+I788</f>
        <v>0</v>
      </c>
      <c r="J803" s="268">
        <f t="shared" si="123"/>
        <v>0</v>
      </c>
      <c r="K803" s="89">
        <f t="shared" si="125"/>
        <v>0</v>
      </c>
      <c r="L803" s="89"/>
      <c r="N803" s="293"/>
    </row>
    <row r="804" spans="2:14" ht="15" hidden="1">
      <c r="B804" s="141"/>
      <c r="C804" s="145">
        <v>245</v>
      </c>
      <c r="D804" s="162">
        <v>334</v>
      </c>
      <c r="E804" s="43"/>
      <c r="F804" s="43"/>
      <c r="G804" s="44"/>
      <c r="H804" s="44"/>
      <c r="I804" s="83" t="e">
        <f>#REF!+#REF!+#REF!+I762+I803</f>
        <v>#REF!</v>
      </c>
      <c r="J804" s="268" t="e">
        <f t="shared" si="123"/>
        <v>#REF!</v>
      </c>
      <c r="K804" s="89" t="e">
        <f t="shared" si="125"/>
        <v>#REF!</v>
      </c>
      <c r="L804" s="89"/>
      <c r="N804" s="293"/>
    </row>
    <row r="805" spans="2:14" ht="15" hidden="1">
      <c r="B805" s="143"/>
      <c r="C805" s="145">
        <v>246</v>
      </c>
      <c r="D805" s="163" t="s">
        <v>128</v>
      </c>
      <c r="E805" s="43"/>
      <c r="F805" s="43"/>
      <c r="G805" s="44"/>
      <c r="H805" s="44"/>
      <c r="I805" s="95"/>
      <c r="J805" s="268">
        <f t="shared" si="123"/>
        <v>0</v>
      </c>
      <c r="K805" s="89">
        <f t="shared" si="125"/>
        <v>0</v>
      </c>
      <c r="L805" s="89"/>
      <c r="N805" s="293"/>
    </row>
    <row r="806" spans="2:14" s="84" customFormat="1" ht="15" hidden="1">
      <c r="B806" s="141"/>
      <c r="C806" s="145">
        <v>247</v>
      </c>
      <c r="D806" s="162" t="s">
        <v>97</v>
      </c>
      <c r="E806" s="98">
        <f>SUM(E807:E820)</f>
        <v>0</v>
      </c>
      <c r="F806" s="98">
        <f>SUM(F807:F820)</f>
        <v>0</v>
      </c>
      <c r="G806" s="98">
        <f>SUM(G807:G820)</f>
        <v>0</v>
      </c>
      <c r="H806" s="98">
        <f>SUM(H807:H820)</f>
        <v>0</v>
      </c>
      <c r="I806" s="98">
        <f>SUM(I807:I820)</f>
        <v>0</v>
      </c>
      <c r="J806" s="268">
        <f t="shared" si="123"/>
        <v>0</v>
      </c>
      <c r="K806" s="89">
        <f t="shared" si="125"/>
        <v>0</v>
      </c>
      <c r="L806" s="89"/>
      <c r="N806" s="295"/>
    </row>
    <row r="807" spans="2:14" ht="15" hidden="1">
      <c r="B807" s="141"/>
      <c r="C807" s="145">
        <v>248</v>
      </c>
      <c r="D807" s="162" t="s">
        <v>98</v>
      </c>
      <c r="E807" s="43"/>
      <c r="F807" s="43"/>
      <c r="G807" s="44"/>
      <c r="H807" s="44"/>
      <c r="I807" s="44"/>
      <c r="J807" s="268">
        <f t="shared" si="123"/>
        <v>0</v>
      </c>
      <c r="K807" s="89">
        <f t="shared" si="125"/>
        <v>0</v>
      </c>
      <c r="L807" s="89"/>
      <c r="N807" s="293"/>
    </row>
    <row r="808" spans="2:14" ht="15" hidden="1">
      <c r="B808" s="141"/>
      <c r="C808" s="145">
        <v>249</v>
      </c>
      <c r="D808" s="162" t="s">
        <v>99</v>
      </c>
      <c r="E808" s="43"/>
      <c r="F808" s="43"/>
      <c r="G808" s="44"/>
      <c r="H808" s="44"/>
      <c r="I808" s="44"/>
      <c r="J808" s="268">
        <f t="shared" si="123"/>
        <v>0</v>
      </c>
      <c r="K808" s="89">
        <f t="shared" si="125"/>
        <v>0</v>
      </c>
      <c r="L808" s="89"/>
      <c r="N808" s="293"/>
    </row>
    <row r="809" spans="2:14" ht="15" hidden="1">
      <c r="B809" s="141"/>
      <c r="C809" s="145"/>
      <c r="D809" s="162" t="s">
        <v>100</v>
      </c>
      <c r="E809" s="43"/>
      <c r="F809" s="43"/>
      <c r="G809" s="44"/>
      <c r="H809" s="44"/>
      <c r="I809" s="44"/>
      <c r="J809" s="268">
        <f t="shared" si="123"/>
        <v>0</v>
      </c>
      <c r="K809" s="89">
        <f t="shared" si="125"/>
        <v>0</v>
      </c>
      <c r="L809" s="89"/>
      <c r="N809" s="293"/>
    </row>
    <row r="810" spans="2:14" ht="15" hidden="1">
      <c r="B810" s="141"/>
      <c r="C810" s="145">
        <v>250</v>
      </c>
      <c r="D810" s="162" t="s">
        <v>101</v>
      </c>
      <c r="E810" s="43"/>
      <c r="F810" s="43"/>
      <c r="G810" s="44"/>
      <c r="H810" s="44"/>
      <c r="I810" s="44"/>
      <c r="J810" s="268">
        <f t="shared" si="123"/>
        <v>0</v>
      </c>
      <c r="K810" s="89">
        <f t="shared" si="125"/>
        <v>0</v>
      </c>
      <c r="L810" s="89"/>
      <c r="N810" s="293"/>
    </row>
    <row r="811" spans="2:14" ht="15" hidden="1">
      <c r="B811" s="141"/>
      <c r="C811" s="145">
        <v>251</v>
      </c>
      <c r="D811" s="162" t="s">
        <v>102</v>
      </c>
      <c r="E811" s="43"/>
      <c r="F811" s="43"/>
      <c r="G811" s="44"/>
      <c r="H811" s="44"/>
      <c r="I811" s="44"/>
      <c r="J811" s="268">
        <f t="shared" si="123"/>
        <v>0</v>
      </c>
      <c r="K811" s="89">
        <f t="shared" si="125"/>
        <v>0</v>
      </c>
      <c r="L811" s="89"/>
      <c r="N811" s="293"/>
    </row>
    <row r="812" spans="2:14" ht="15" hidden="1">
      <c r="B812" s="141"/>
      <c r="C812" s="145">
        <v>252</v>
      </c>
      <c r="D812" s="162" t="s">
        <v>103</v>
      </c>
      <c r="E812" s="43"/>
      <c r="F812" s="43"/>
      <c r="G812" s="44"/>
      <c r="H812" s="44"/>
      <c r="I812" s="44"/>
      <c r="J812" s="268">
        <f t="shared" si="123"/>
        <v>0</v>
      </c>
      <c r="K812" s="89">
        <f t="shared" si="125"/>
        <v>0</v>
      </c>
      <c r="L812" s="89"/>
      <c r="N812" s="293"/>
    </row>
    <row r="813" spans="2:14" ht="15" hidden="1">
      <c r="B813" s="141"/>
      <c r="C813" s="146">
        <v>253</v>
      </c>
      <c r="D813" s="162" t="s">
        <v>104</v>
      </c>
      <c r="E813" s="43"/>
      <c r="F813" s="43"/>
      <c r="G813" s="44"/>
      <c r="H813" s="44"/>
      <c r="I813" s="44"/>
      <c r="J813" s="268">
        <f t="shared" si="123"/>
        <v>0</v>
      </c>
      <c r="K813" s="89">
        <f t="shared" si="125"/>
        <v>0</v>
      </c>
      <c r="L813" s="89"/>
      <c r="N813" s="293"/>
    </row>
    <row r="814" spans="2:14" ht="15" hidden="1">
      <c r="B814" s="141"/>
      <c r="C814" s="145">
        <v>254</v>
      </c>
      <c r="D814" s="162" t="s">
        <v>105</v>
      </c>
      <c r="E814" s="43"/>
      <c r="F814" s="43"/>
      <c r="G814" s="44"/>
      <c r="H814" s="44"/>
      <c r="I814" s="44"/>
      <c r="J814" s="268">
        <f t="shared" si="123"/>
        <v>0</v>
      </c>
      <c r="K814" s="89">
        <f t="shared" si="125"/>
        <v>0</v>
      </c>
      <c r="L814" s="89"/>
      <c r="N814" s="293"/>
    </row>
    <row r="815" spans="2:14" ht="15" hidden="1">
      <c r="B815" s="141"/>
      <c r="C815" s="145">
        <v>255</v>
      </c>
      <c r="D815" s="162" t="s">
        <v>106</v>
      </c>
      <c r="E815" s="43"/>
      <c r="F815" s="43"/>
      <c r="G815" s="44"/>
      <c r="H815" s="44"/>
      <c r="I815" s="44"/>
      <c r="J815" s="268">
        <f t="shared" si="123"/>
        <v>0</v>
      </c>
      <c r="K815" s="89">
        <f t="shared" si="125"/>
        <v>0</v>
      </c>
      <c r="L815" s="89"/>
      <c r="N815" s="293"/>
    </row>
    <row r="816" spans="2:14" ht="15" hidden="1">
      <c r="B816" s="141"/>
      <c r="C816" s="145">
        <v>256</v>
      </c>
      <c r="D816" s="162" t="s">
        <v>107</v>
      </c>
      <c r="E816" s="43"/>
      <c r="F816" s="43"/>
      <c r="G816" s="44"/>
      <c r="H816" s="44"/>
      <c r="I816" s="44"/>
      <c r="J816" s="268">
        <f t="shared" si="123"/>
        <v>0</v>
      </c>
      <c r="K816" s="89">
        <f t="shared" si="125"/>
        <v>0</v>
      </c>
      <c r="L816" s="89"/>
      <c r="N816" s="293"/>
    </row>
    <row r="817" spans="2:14" ht="15" hidden="1">
      <c r="B817" s="141"/>
      <c r="C817" s="145">
        <v>257</v>
      </c>
      <c r="D817" s="162" t="s">
        <v>108</v>
      </c>
      <c r="E817" s="43"/>
      <c r="F817" s="43"/>
      <c r="G817" s="44"/>
      <c r="H817" s="44"/>
      <c r="I817" s="44"/>
      <c r="J817" s="268">
        <f t="shared" si="123"/>
        <v>0</v>
      </c>
      <c r="K817" s="89">
        <f t="shared" si="125"/>
        <v>0</v>
      </c>
      <c r="L817" s="89"/>
      <c r="N817" s="293"/>
    </row>
    <row r="818" spans="2:14" ht="15" hidden="1">
      <c r="B818" s="141"/>
      <c r="C818" s="145">
        <v>258</v>
      </c>
      <c r="D818" s="162" t="s">
        <v>109</v>
      </c>
      <c r="E818" s="43"/>
      <c r="F818" s="43"/>
      <c r="G818" s="44"/>
      <c r="H818" s="44"/>
      <c r="I818" s="44"/>
      <c r="J818" s="268">
        <f t="shared" si="123"/>
        <v>0</v>
      </c>
      <c r="K818" s="89">
        <f t="shared" si="125"/>
        <v>0</v>
      </c>
      <c r="L818" s="89"/>
      <c r="N818" s="293"/>
    </row>
    <row r="819" spans="2:14" ht="15" hidden="1">
      <c r="B819" s="141"/>
      <c r="C819" s="145">
        <v>259</v>
      </c>
      <c r="D819" s="162">
        <v>334</v>
      </c>
      <c r="E819" s="43"/>
      <c r="F819" s="43"/>
      <c r="G819" s="44"/>
      <c r="H819" s="44"/>
      <c r="I819" s="44"/>
      <c r="J819" s="268">
        <f t="shared" si="123"/>
        <v>0</v>
      </c>
      <c r="K819" s="89">
        <f t="shared" si="125"/>
        <v>0</v>
      </c>
      <c r="L819" s="89"/>
      <c r="N819" s="293"/>
    </row>
    <row r="820" spans="2:14" ht="15" hidden="1">
      <c r="B820" s="143"/>
      <c r="C820" s="145">
        <v>260</v>
      </c>
      <c r="D820" s="163" t="s">
        <v>129</v>
      </c>
      <c r="E820" s="43"/>
      <c r="F820" s="43"/>
      <c r="G820" s="44"/>
      <c r="H820" s="44"/>
      <c r="I820" s="44"/>
      <c r="J820" s="268">
        <f t="shared" si="123"/>
        <v>0</v>
      </c>
      <c r="K820" s="89">
        <f t="shared" si="125"/>
        <v>0</v>
      </c>
      <c r="L820" s="89"/>
      <c r="N820" s="293"/>
    </row>
    <row r="821" spans="2:14" s="84" customFormat="1" ht="15" hidden="1">
      <c r="B821" s="141"/>
      <c r="C821" s="145">
        <v>261</v>
      </c>
      <c r="D821" s="162" t="s">
        <v>97</v>
      </c>
      <c r="E821" s="98">
        <f>SUM(E822:E835)</f>
        <v>0</v>
      </c>
      <c r="F821" s="98">
        <f>SUM(F822:F835)</f>
        <v>0</v>
      </c>
      <c r="G821" s="98">
        <f>SUM(G822:G835)</f>
        <v>0</v>
      </c>
      <c r="H821" s="98">
        <f>SUM(H822:H835)</f>
        <v>0</v>
      </c>
      <c r="I821" s="98">
        <f>SUM(I822:I835)</f>
        <v>0</v>
      </c>
      <c r="J821" s="268">
        <f t="shared" si="123"/>
        <v>0</v>
      </c>
      <c r="K821" s="89">
        <f t="shared" si="125"/>
        <v>0</v>
      </c>
      <c r="L821" s="89"/>
      <c r="N821" s="295"/>
    </row>
    <row r="822" spans="2:14" ht="15" hidden="1">
      <c r="B822" s="141"/>
      <c r="C822" s="145">
        <v>262</v>
      </c>
      <c r="D822" s="162" t="s">
        <v>98</v>
      </c>
      <c r="E822" s="43"/>
      <c r="F822" s="43"/>
      <c r="G822" s="44"/>
      <c r="H822" s="44"/>
      <c r="I822" s="44"/>
      <c r="J822" s="268">
        <f t="shared" si="123"/>
        <v>0</v>
      </c>
      <c r="K822" s="89">
        <f t="shared" si="125"/>
        <v>0</v>
      </c>
      <c r="L822" s="89"/>
      <c r="N822" s="293"/>
    </row>
    <row r="823" spans="2:14" ht="15" hidden="1">
      <c r="B823" s="141"/>
      <c r="C823" s="145">
        <v>263</v>
      </c>
      <c r="D823" s="162" t="s">
        <v>99</v>
      </c>
      <c r="E823" s="43"/>
      <c r="F823" s="43"/>
      <c r="G823" s="44"/>
      <c r="H823" s="44"/>
      <c r="I823" s="44"/>
      <c r="J823" s="268">
        <f t="shared" si="123"/>
        <v>0</v>
      </c>
      <c r="K823" s="89">
        <f t="shared" si="125"/>
        <v>0</v>
      </c>
      <c r="L823" s="89"/>
      <c r="N823" s="293"/>
    </row>
    <row r="824" spans="2:14" ht="15" hidden="1">
      <c r="B824" s="141"/>
      <c r="C824" s="145"/>
      <c r="D824" s="162" t="s">
        <v>100</v>
      </c>
      <c r="E824" s="43"/>
      <c r="F824" s="43"/>
      <c r="G824" s="44"/>
      <c r="H824" s="44"/>
      <c r="I824" s="44"/>
      <c r="J824" s="268">
        <f t="shared" si="123"/>
        <v>0</v>
      </c>
      <c r="K824" s="89">
        <f t="shared" si="125"/>
        <v>0</v>
      </c>
      <c r="L824" s="89"/>
      <c r="N824" s="293"/>
    </row>
    <row r="825" spans="2:14" ht="15" hidden="1">
      <c r="B825" s="141"/>
      <c r="C825" s="145">
        <v>264</v>
      </c>
      <c r="D825" s="162" t="s">
        <v>101</v>
      </c>
      <c r="E825" s="43"/>
      <c r="F825" s="43"/>
      <c r="G825" s="44"/>
      <c r="H825" s="44"/>
      <c r="I825" s="44"/>
      <c r="J825" s="268">
        <f t="shared" si="123"/>
        <v>0</v>
      </c>
      <c r="K825" s="89">
        <f t="shared" si="125"/>
        <v>0</v>
      </c>
      <c r="L825" s="89"/>
      <c r="N825" s="293"/>
    </row>
    <row r="826" spans="2:14" ht="15" hidden="1">
      <c r="B826" s="141"/>
      <c r="C826" s="145">
        <v>265</v>
      </c>
      <c r="D826" s="162" t="s">
        <v>102</v>
      </c>
      <c r="E826" s="43"/>
      <c r="F826" s="43"/>
      <c r="G826" s="44"/>
      <c r="H826" s="44"/>
      <c r="I826" s="44"/>
      <c r="J826" s="268">
        <f t="shared" si="123"/>
        <v>0</v>
      </c>
      <c r="K826" s="89">
        <f t="shared" si="125"/>
        <v>0</v>
      </c>
      <c r="L826" s="89"/>
      <c r="N826" s="293"/>
    </row>
    <row r="827" spans="2:14" ht="15" hidden="1">
      <c r="B827" s="141"/>
      <c r="C827" s="145">
        <v>266</v>
      </c>
      <c r="D827" s="162" t="s">
        <v>103</v>
      </c>
      <c r="E827" s="43"/>
      <c r="F827" s="43"/>
      <c r="G827" s="44"/>
      <c r="H827" s="44"/>
      <c r="I827" s="44"/>
      <c r="J827" s="268">
        <f t="shared" si="123"/>
        <v>0</v>
      </c>
      <c r="K827" s="89">
        <f t="shared" si="125"/>
        <v>0</v>
      </c>
      <c r="L827" s="89"/>
      <c r="N827" s="293"/>
    </row>
    <row r="828" spans="2:14" ht="15" hidden="1">
      <c r="B828" s="141"/>
      <c r="C828" s="146"/>
      <c r="D828" s="162" t="s">
        <v>104</v>
      </c>
      <c r="E828" s="43"/>
      <c r="F828" s="43"/>
      <c r="G828" s="44"/>
      <c r="H828" s="44"/>
      <c r="I828" s="44"/>
      <c r="J828" s="268">
        <f t="shared" si="123"/>
        <v>0</v>
      </c>
      <c r="K828" s="89">
        <f t="shared" si="125"/>
        <v>0</v>
      </c>
      <c r="L828" s="89"/>
      <c r="N828" s="293"/>
    </row>
    <row r="829" spans="2:14" ht="15" hidden="1">
      <c r="B829" s="141"/>
      <c r="C829" s="145"/>
      <c r="D829" s="162" t="s">
        <v>105</v>
      </c>
      <c r="E829" s="43"/>
      <c r="F829" s="43"/>
      <c r="G829" s="44"/>
      <c r="H829" s="44"/>
      <c r="I829" s="44"/>
      <c r="J829" s="268">
        <f t="shared" si="123"/>
        <v>0</v>
      </c>
      <c r="K829" s="89">
        <f t="shared" si="125"/>
        <v>0</v>
      </c>
      <c r="L829" s="89"/>
      <c r="N829" s="293"/>
    </row>
    <row r="830" spans="2:14" ht="15" hidden="1">
      <c r="B830" s="141"/>
      <c r="C830" s="145"/>
      <c r="D830" s="162" t="s">
        <v>106</v>
      </c>
      <c r="E830" s="43"/>
      <c r="F830" s="43"/>
      <c r="G830" s="44"/>
      <c r="H830" s="44"/>
      <c r="I830" s="44"/>
      <c r="J830" s="268">
        <f t="shared" si="123"/>
        <v>0</v>
      </c>
      <c r="K830" s="89">
        <f t="shared" si="125"/>
        <v>0</v>
      </c>
      <c r="L830" s="89"/>
      <c r="N830" s="293"/>
    </row>
    <row r="831" spans="2:14" ht="15" hidden="1">
      <c r="B831" s="141"/>
      <c r="C831" s="145"/>
      <c r="D831" s="162" t="s">
        <v>107</v>
      </c>
      <c r="E831" s="43"/>
      <c r="F831" s="43"/>
      <c r="G831" s="44"/>
      <c r="H831" s="44"/>
      <c r="I831" s="44"/>
      <c r="J831" s="268">
        <f t="shared" si="123"/>
        <v>0</v>
      </c>
      <c r="K831" s="89">
        <f t="shared" si="125"/>
        <v>0</v>
      </c>
      <c r="L831" s="89"/>
      <c r="N831" s="293"/>
    </row>
    <row r="832" spans="2:14" ht="15" hidden="1">
      <c r="B832" s="141"/>
      <c r="C832" s="145"/>
      <c r="D832" s="162" t="s">
        <v>108</v>
      </c>
      <c r="E832" s="43"/>
      <c r="F832" s="43"/>
      <c r="G832" s="44"/>
      <c r="H832" s="44"/>
      <c r="I832" s="44"/>
      <c r="J832" s="268">
        <f t="shared" si="123"/>
        <v>0</v>
      </c>
      <c r="K832" s="89">
        <f t="shared" si="125"/>
        <v>0</v>
      </c>
      <c r="L832" s="89"/>
      <c r="N832" s="293"/>
    </row>
    <row r="833" spans="2:14" ht="15" hidden="1">
      <c r="B833" s="141"/>
      <c r="C833" s="145"/>
      <c r="D833" s="162" t="s">
        <v>109</v>
      </c>
      <c r="E833" s="43"/>
      <c r="F833" s="43"/>
      <c r="G833" s="44"/>
      <c r="H833" s="44"/>
      <c r="I833" s="44"/>
      <c r="J833" s="268">
        <f t="shared" si="123"/>
        <v>0</v>
      </c>
      <c r="K833" s="89">
        <f t="shared" si="125"/>
        <v>0</v>
      </c>
      <c r="L833" s="89"/>
      <c r="N833" s="293"/>
    </row>
    <row r="834" spans="2:14" ht="15" hidden="1">
      <c r="B834" s="141"/>
      <c r="C834" s="145"/>
      <c r="D834" s="162">
        <v>334</v>
      </c>
      <c r="E834" s="43"/>
      <c r="F834" s="43"/>
      <c r="G834" s="44"/>
      <c r="H834" s="44"/>
      <c r="I834" s="44"/>
      <c r="J834" s="268">
        <f t="shared" si="123"/>
        <v>0</v>
      </c>
      <c r="K834" s="89">
        <f t="shared" si="125"/>
        <v>0</v>
      </c>
      <c r="L834" s="89"/>
      <c r="N834" s="293"/>
    </row>
    <row r="835" spans="2:14" ht="15" hidden="1">
      <c r="B835" s="143"/>
      <c r="C835" s="145"/>
      <c r="D835" s="163" t="s">
        <v>130</v>
      </c>
      <c r="E835" s="43"/>
      <c r="F835" s="43"/>
      <c r="G835" s="44"/>
      <c r="H835" s="44"/>
      <c r="I835" s="44"/>
      <c r="J835" s="268">
        <f t="shared" si="123"/>
        <v>0</v>
      </c>
      <c r="K835" s="89">
        <f t="shared" si="125"/>
        <v>0</v>
      </c>
      <c r="L835" s="89"/>
      <c r="N835" s="293"/>
    </row>
    <row r="836" spans="2:14" s="84" customFormat="1" ht="15" hidden="1">
      <c r="B836" s="141"/>
      <c r="C836" s="145"/>
      <c r="D836" s="162" t="s">
        <v>97</v>
      </c>
      <c r="E836" s="98">
        <f>SUM(E837:E850)</f>
        <v>0</v>
      </c>
      <c r="F836" s="98">
        <f>SUM(F837:F850)</f>
        <v>0</v>
      </c>
      <c r="G836" s="98">
        <f>SUM(G837:G850)</f>
        <v>0</v>
      </c>
      <c r="H836" s="98">
        <f>SUM(H837:H850)</f>
        <v>0</v>
      </c>
      <c r="I836" s="98">
        <f>SUM(I837:I850)</f>
        <v>0</v>
      </c>
      <c r="J836" s="268">
        <f t="shared" si="123"/>
        <v>0</v>
      </c>
      <c r="K836" s="89">
        <f t="shared" si="125"/>
        <v>0</v>
      </c>
      <c r="L836" s="89"/>
      <c r="N836" s="295"/>
    </row>
    <row r="837" spans="2:14" ht="15" hidden="1">
      <c r="B837" s="141"/>
      <c r="C837" s="145"/>
      <c r="D837" s="162" t="s">
        <v>98</v>
      </c>
      <c r="E837" s="43"/>
      <c r="F837" s="43"/>
      <c r="G837" s="44"/>
      <c r="H837" s="44"/>
      <c r="I837" s="44"/>
      <c r="J837" s="268">
        <f aca="true" t="shared" si="126" ref="J837:J900">SUM(G837:I837)</f>
        <v>0</v>
      </c>
      <c r="K837" s="89">
        <f t="shared" si="125"/>
        <v>0</v>
      </c>
      <c r="L837" s="89"/>
      <c r="N837" s="293"/>
    </row>
    <row r="838" spans="2:14" ht="15" hidden="1">
      <c r="B838" s="141"/>
      <c r="C838" s="145"/>
      <c r="D838" s="162" t="s">
        <v>99</v>
      </c>
      <c r="E838" s="43"/>
      <c r="F838" s="43"/>
      <c r="G838" s="44"/>
      <c r="H838" s="44"/>
      <c r="I838" s="44"/>
      <c r="J838" s="268">
        <f t="shared" si="126"/>
        <v>0</v>
      </c>
      <c r="K838" s="89">
        <f t="shared" si="125"/>
        <v>0</v>
      </c>
      <c r="L838" s="89"/>
      <c r="N838" s="293"/>
    </row>
    <row r="839" spans="2:14" ht="15" hidden="1">
      <c r="B839" s="141"/>
      <c r="C839" s="145"/>
      <c r="D839" s="162" t="s">
        <v>100</v>
      </c>
      <c r="E839" s="43"/>
      <c r="F839" s="43"/>
      <c r="G839" s="44"/>
      <c r="H839" s="44"/>
      <c r="I839" s="44"/>
      <c r="J839" s="268">
        <f t="shared" si="126"/>
        <v>0</v>
      </c>
      <c r="K839" s="89">
        <f t="shared" si="125"/>
        <v>0</v>
      </c>
      <c r="L839" s="89"/>
      <c r="N839" s="293"/>
    </row>
    <row r="840" spans="2:14" ht="15" hidden="1">
      <c r="B840" s="141"/>
      <c r="C840" s="145"/>
      <c r="D840" s="162" t="s">
        <v>101</v>
      </c>
      <c r="E840" s="43"/>
      <c r="F840" s="43"/>
      <c r="G840" s="44"/>
      <c r="H840" s="44"/>
      <c r="I840" s="44"/>
      <c r="J840" s="268">
        <f t="shared" si="126"/>
        <v>0</v>
      </c>
      <c r="K840" s="89">
        <f t="shared" si="125"/>
        <v>0</v>
      </c>
      <c r="L840" s="89"/>
      <c r="N840" s="293"/>
    </row>
    <row r="841" spans="2:14" ht="15" hidden="1">
      <c r="B841" s="141"/>
      <c r="C841" s="145"/>
      <c r="D841" s="162" t="s">
        <v>102</v>
      </c>
      <c r="E841" s="43"/>
      <c r="F841" s="43"/>
      <c r="G841" s="44"/>
      <c r="H841" s="44"/>
      <c r="I841" s="44"/>
      <c r="J841" s="268">
        <f t="shared" si="126"/>
        <v>0</v>
      </c>
      <c r="K841" s="89">
        <f t="shared" si="125"/>
        <v>0</v>
      </c>
      <c r="L841" s="89"/>
      <c r="N841" s="293"/>
    </row>
    <row r="842" spans="2:14" ht="15" hidden="1">
      <c r="B842" s="141"/>
      <c r="C842" s="145"/>
      <c r="D842" s="162" t="s">
        <v>103</v>
      </c>
      <c r="E842" s="43"/>
      <c r="F842" s="43"/>
      <c r="G842" s="44"/>
      <c r="H842" s="44"/>
      <c r="I842" s="44"/>
      <c r="J842" s="268">
        <f t="shared" si="126"/>
        <v>0</v>
      </c>
      <c r="K842" s="89">
        <f t="shared" si="125"/>
        <v>0</v>
      </c>
      <c r="L842" s="89"/>
      <c r="N842" s="293"/>
    </row>
    <row r="843" spans="2:14" ht="15" hidden="1">
      <c r="B843" s="141"/>
      <c r="C843" s="150">
        <v>267</v>
      </c>
      <c r="D843" s="162" t="s">
        <v>104</v>
      </c>
      <c r="E843" s="43"/>
      <c r="F843" s="43"/>
      <c r="G843" s="44"/>
      <c r="H843" s="44"/>
      <c r="I843" s="44"/>
      <c r="J843" s="268">
        <f t="shared" si="126"/>
        <v>0</v>
      </c>
      <c r="K843" s="89">
        <f t="shared" si="125"/>
        <v>0</v>
      </c>
      <c r="L843" s="89"/>
      <c r="N843" s="293"/>
    </row>
    <row r="844" spans="2:14" ht="15" hidden="1">
      <c r="B844" s="141"/>
      <c r="C844" s="146">
        <v>268</v>
      </c>
      <c r="D844" s="162" t="s">
        <v>105</v>
      </c>
      <c r="E844" s="43"/>
      <c r="F844" s="43"/>
      <c r="G844" s="44"/>
      <c r="H844" s="44"/>
      <c r="I844" s="44"/>
      <c r="J844" s="268">
        <f t="shared" si="126"/>
        <v>0</v>
      </c>
      <c r="K844" s="89">
        <f t="shared" si="125"/>
        <v>0</v>
      </c>
      <c r="L844" s="89"/>
      <c r="N844" s="293"/>
    </row>
    <row r="845" spans="2:14" ht="15" hidden="1">
      <c r="B845" s="141"/>
      <c r="C845" s="145">
        <v>269</v>
      </c>
      <c r="D845" s="162" t="s">
        <v>106</v>
      </c>
      <c r="E845" s="43"/>
      <c r="F845" s="43"/>
      <c r="G845" s="44"/>
      <c r="H845" s="44"/>
      <c r="I845" s="44"/>
      <c r="J845" s="268">
        <f t="shared" si="126"/>
        <v>0</v>
      </c>
      <c r="K845" s="89">
        <f t="shared" si="125"/>
        <v>0</v>
      </c>
      <c r="L845" s="89"/>
      <c r="N845" s="293"/>
    </row>
    <row r="846" spans="2:14" ht="15" hidden="1">
      <c r="B846" s="141"/>
      <c r="C846" s="145">
        <v>270</v>
      </c>
      <c r="D846" s="162" t="s">
        <v>107</v>
      </c>
      <c r="E846" s="43"/>
      <c r="F846" s="43"/>
      <c r="G846" s="44"/>
      <c r="H846" s="44"/>
      <c r="I846" s="44"/>
      <c r="J846" s="268">
        <f t="shared" si="126"/>
        <v>0</v>
      </c>
      <c r="K846" s="89">
        <f t="shared" si="125"/>
        <v>0</v>
      </c>
      <c r="L846" s="89"/>
      <c r="N846" s="293"/>
    </row>
    <row r="847" spans="2:14" ht="15" hidden="1">
      <c r="B847" s="141"/>
      <c r="C847" s="145">
        <v>271</v>
      </c>
      <c r="D847" s="162" t="s">
        <v>108</v>
      </c>
      <c r="E847" s="43"/>
      <c r="F847" s="43"/>
      <c r="G847" s="44"/>
      <c r="H847" s="44"/>
      <c r="I847" s="44"/>
      <c r="J847" s="268">
        <f t="shared" si="126"/>
        <v>0</v>
      </c>
      <c r="K847" s="89">
        <f t="shared" si="125"/>
        <v>0</v>
      </c>
      <c r="L847" s="89"/>
      <c r="N847" s="293"/>
    </row>
    <row r="848" spans="2:14" ht="15" hidden="1">
      <c r="B848" s="141"/>
      <c r="C848" s="145">
        <v>272</v>
      </c>
      <c r="D848" s="162" t="s">
        <v>109</v>
      </c>
      <c r="E848" s="43"/>
      <c r="F848" s="43"/>
      <c r="G848" s="44"/>
      <c r="H848" s="44"/>
      <c r="I848" s="44"/>
      <c r="J848" s="268">
        <f t="shared" si="126"/>
        <v>0</v>
      </c>
      <c r="K848" s="89">
        <f t="shared" si="125"/>
        <v>0</v>
      </c>
      <c r="L848" s="89"/>
      <c r="N848" s="293"/>
    </row>
    <row r="849" spans="2:14" ht="15" hidden="1">
      <c r="B849" s="141"/>
      <c r="C849" s="145">
        <v>273</v>
      </c>
      <c r="D849" s="162">
        <v>334</v>
      </c>
      <c r="E849" s="43"/>
      <c r="F849" s="43"/>
      <c r="G849" s="44"/>
      <c r="H849" s="44"/>
      <c r="I849" s="44"/>
      <c r="J849" s="268">
        <f t="shared" si="126"/>
        <v>0</v>
      </c>
      <c r="K849" s="89">
        <f t="shared" si="125"/>
        <v>0</v>
      </c>
      <c r="L849" s="89"/>
      <c r="N849" s="293"/>
    </row>
    <row r="850" spans="2:14" ht="15" hidden="1">
      <c r="B850" s="149" t="s">
        <v>28</v>
      </c>
      <c r="C850" s="145">
        <v>274</v>
      </c>
      <c r="D850" s="164" t="s">
        <v>131</v>
      </c>
      <c r="E850" s="43"/>
      <c r="F850" s="43"/>
      <c r="G850" s="44"/>
      <c r="H850" s="44"/>
      <c r="I850" s="44"/>
      <c r="J850" s="268">
        <f t="shared" si="126"/>
        <v>0</v>
      </c>
      <c r="K850" s="89">
        <f t="shared" si="125"/>
        <v>0</v>
      </c>
      <c r="L850" s="89"/>
      <c r="N850" s="293"/>
    </row>
    <row r="851" spans="2:14" s="91" customFormat="1" ht="15" hidden="1">
      <c r="B851" s="143" t="s">
        <v>132</v>
      </c>
      <c r="C851" s="145">
        <v>275</v>
      </c>
      <c r="D851" s="163" t="s">
        <v>133</v>
      </c>
      <c r="E851" s="100">
        <f>E791+E806+E821+E836</f>
        <v>0</v>
      </c>
      <c r="F851" s="100">
        <f>F791+F806+F821+F836</f>
        <v>0</v>
      </c>
      <c r="G851" s="100">
        <f>G791+G806+G821+G836</f>
        <v>0</v>
      </c>
      <c r="H851" s="100">
        <f>H791+H806+H821+H836</f>
        <v>0</v>
      </c>
      <c r="I851" s="98"/>
      <c r="J851" s="268">
        <f t="shared" si="126"/>
        <v>0</v>
      </c>
      <c r="K851" s="89">
        <f t="shared" si="125"/>
        <v>0</v>
      </c>
      <c r="L851" s="89"/>
      <c r="N851" s="294"/>
    </row>
    <row r="852" spans="2:14" s="84" customFormat="1" ht="15" hidden="1">
      <c r="B852" s="141"/>
      <c r="C852" s="145">
        <v>276</v>
      </c>
      <c r="D852" s="162" t="s">
        <v>97</v>
      </c>
      <c r="E852" s="98">
        <f>SUM(E853:E866)</f>
        <v>0</v>
      </c>
      <c r="F852" s="98">
        <f>SUM(F853:F866)</f>
        <v>0</v>
      </c>
      <c r="G852" s="98">
        <f>SUM(G853:G866)</f>
        <v>0</v>
      </c>
      <c r="H852" s="98">
        <f>SUM(H853:H866)</f>
        <v>0</v>
      </c>
      <c r="I852" s="44"/>
      <c r="J852" s="268">
        <f t="shared" si="126"/>
        <v>0</v>
      </c>
      <c r="K852" s="89">
        <f t="shared" si="125"/>
        <v>0</v>
      </c>
      <c r="L852" s="89"/>
      <c r="N852" s="295"/>
    </row>
    <row r="853" spans="2:14" ht="15" hidden="1">
      <c r="B853" s="141"/>
      <c r="C853" s="145">
        <v>277</v>
      </c>
      <c r="D853" s="162" t="s">
        <v>98</v>
      </c>
      <c r="E853" s="43"/>
      <c r="F853" s="43"/>
      <c r="G853" s="44"/>
      <c r="H853" s="44"/>
      <c r="I853" s="44"/>
      <c r="J853" s="268">
        <f t="shared" si="126"/>
        <v>0</v>
      </c>
      <c r="K853" s="89">
        <f t="shared" si="125"/>
        <v>0</v>
      </c>
      <c r="L853" s="89"/>
      <c r="N853" s="293"/>
    </row>
    <row r="854" spans="2:14" ht="15" hidden="1">
      <c r="B854" s="141"/>
      <c r="C854" s="145">
        <v>278</v>
      </c>
      <c r="D854" s="162" t="s">
        <v>99</v>
      </c>
      <c r="E854" s="43"/>
      <c r="F854" s="43"/>
      <c r="G854" s="44"/>
      <c r="H854" s="44"/>
      <c r="I854" s="44"/>
      <c r="J854" s="268">
        <f t="shared" si="126"/>
        <v>0</v>
      </c>
      <c r="K854" s="89">
        <f aca="true" t="shared" si="127" ref="K854:K917">E854-J854</f>
        <v>0</v>
      </c>
      <c r="L854" s="89"/>
      <c r="N854" s="293"/>
    </row>
    <row r="855" spans="2:14" ht="15" hidden="1">
      <c r="B855" s="141"/>
      <c r="C855" s="145"/>
      <c r="D855" s="162" t="s">
        <v>100</v>
      </c>
      <c r="E855" s="43"/>
      <c r="F855" s="43"/>
      <c r="G855" s="44"/>
      <c r="H855" s="44"/>
      <c r="I855" s="44"/>
      <c r="J855" s="268">
        <f t="shared" si="126"/>
        <v>0</v>
      </c>
      <c r="K855" s="89">
        <f t="shared" si="127"/>
        <v>0</v>
      </c>
      <c r="L855" s="89"/>
      <c r="N855" s="293"/>
    </row>
    <row r="856" spans="2:14" ht="15" hidden="1">
      <c r="B856" s="141"/>
      <c r="C856" s="145">
        <v>279</v>
      </c>
      <c r="D856" s="162" t="s">
        <v>101</v>
      </c>
      <c r="E856" s="43"/>
      <c r="F856" s="43"/>
      <c r="G856" s="44"/>
      <c r="H856" s="44"/>
      <c r="I856" s="44"/>
      <c r="J856" s="268">
        <f t="shared" si="126"/>
        <v>0</v>
      </c>
      <c r="K856" s="89">
        <f t="shared" si="127"/>
        <v>0</v>
      </c>
      <c r="L856" s="89"/>
      <c r="N856" s="293"/>
    </row>
    <row r="857" spans="2:14" ht="15" hidden="1">
      <c r="B857" s="141"/>
      <c r="C857" s="145">
        <v>280</v>
      </c>
      <c r="D857" s="162" t="s">
        <v>102</v>
      </c>
      <c r="E857" s="43"/>
      <c r="F857" s="43"/>
      <c r="G857" s="44"/>
      <c r="H857" s="44"/>
      <c r="I857" s="44"/>
      <c r="J857" s="268">
        <f t="shared" si="126"/>
        <v>0</v>
      </c>
      <c r="K857" s="89">
        <f t="shared" si="127"/>
        <v>0</v>
      </c>
      <c r="L857" s="89"/>
      <c r="N857" s="293"/>
    </row>
    <row r="858" spans="2:14" ht="15" hidden="1">
      <c r="B858" s="141"/>
      <c r="C858" s="145">
        <v>281</v>
      </c>
      <c r="D858" s="162" t="s">
        <v>103</v>
      </c>
      <c r="E858" s="43"/>
      <c r="F858" s="43"/>
      <c r="G858" s="44"/>
      <c r="H858" s="44"/>
      <c r="I858" s="44"/>
      <c r="J858" s="268">
        <f t="shared" si="126"/>
        <v>0</v>
      </c>
      <c r="K858" s="89">
        <f t="shared" si="127"/>
        <v>0</v>
      </c>
      <c r="L858" s="89"/>
      <c r="N858" s="293"/>
    </row>
    <row r="859" spans="2:14" ht="15" hidden="1">
      <c r="B859" s="141"/>
      <c r="C859" s="146"/>
      <c r="D859" s="162" t="s">
        <v>104</v>
      </c>
      <c r="E859" s="43"/>
      <c r="F859" s="43"/>
      <c r="G859" s="44"/>
      <c r="H859" s="44"/>
      <c r="I859" s="44"/>
      <c r="J859" s="268">
        <f t="shared" si="126"/>
        <v>0</v>
      </c>
      <c r="K859" s="89">
        <f t="shared" si="127"/>
        <v>0</v>
      </c>
      <c r="L859" s="89"/>
      <c r="N859" s="293"/>
    </row>
    <row r="860" spans="2:14" ht="15" hidden="1">
      <c r="B860" s="141"/>
      <c r="C860" s="145"/>
      <c r="D860" s="162" t="s">
        <v>105</v>
      </c>
      <c r="E860" s="43"/>
      <c r="F860" s="43"/>
      <c r="G860" s="44"/>
      <c r="H860" s="44"/>
      <c r="I860" s="44"/>
      <c r="J860" s="268">
        <f t="shared" si="126"/>
        <v>0</v>
      </c>
      <c r="K860" s="89">
        <f t="shared" si="127"/>
        <v>0</v>
      </c>
      <c r="L860" s="89"/>
      <c r="N860" s="293"/>
    </row>
    <row r="861" spans="2:14" ht="15" hidden="1">
      <c r="B861" s="141"/>
      <c r="C861" s="146">
        <v>282</v>
      </c>
      <c r="D861" s="162" t="s">
        <v>106</v>
      </c>
      <c r="E861" s="43"/>
      <c r="F861" s="43"/>
      <c r="G861" s="44"/>
      <c r="H861" s="44"/>
      <c r="I861" s="44"/>
      <c r="J861" s="268">
        <f t="shared" si="126"/>
        <v>0</v>
      </c>
      <c r="K861" s="89">
        <f t="shared" si="127"/>
        <v>0</v>
      </c>
      <c r="L861" s="89"/>
      <c r="N861" s="293"/>
    </row>
    <row r="862" spans="2:14" ht="15" hidden="1">
      <c r="B862" s="141"/>
      <c r="C862" s="145">
        <v>283</v>
      </c>
      <c r="D862" s="162" t="s">
        <v>107</v>
      </c>
      <c r="E862" s="43"/>
      <c r="F862" s="43"/>
      <c r="G862" s="44"/>
      <c r="H862" s="44"/>
      <c r="I862" s="44"/>
      <c r="J862" s="268">
        <f t="shared" si="126"/>
        <v>0</v>
      </c>
      <c r="K862" s="89">
        <f t="shared" si="127"/>
        <v>0</v>
      </c>
      <c r="L862" s="89"/>
      <c r="N862" s="293"/>
    </row>
    <row r="863" spans="2:14" ht="15" hidden="1">
      <c r="B863" s="141"/>
      <c r="C863" s="145">
        <v>284</v>
      </c>
      <c r="D863" s="162" t="s">
        <v>108</v>
      </c>
      <c r="E863" s="43"/>
      <c r="F863" s="43"/>
      <c r="G863" s="44"/>
      <c r="H863" s="44"/>
      <c r="I863" s="44"/>
      <c r="J863" s="268">
        <f t="shared" si="126"/>
        <v>0</v>
      </c>
      <c r="K863" s="89">
        <f t="shared" si="127"/>
        <v>0</v>
      </c>
      <c r="L863" s="89"/>
      <c r="N863" s="293"/>
    </row>
    <row r="864" spans="2:14" ht="15" hidden="1">
      <c r="B864" s="141"/>
      <c r="C864" s="145">
        <v>285</v>
      </c>
      <c r="D864" s="162" t="s">
        <v>109</v>
      </c>
      <c r="E864" s="43"/>
      <c r="F864" s="43"/>
      <c r="G864" s="44"/>
      <c r="H864" s="44"/>
      <c r="I864" s="44"/>
      <c r="J864" s="268">
        <f t="shared" si="126"/>
        <v>0</v>
      </c>
      <c r="K864" s="89">
        <f t="shared" si="127"/>
        <v>0</v>
      </c>
      <c r="L864" s="89"/>
      <c r="N864" s="293"/>
    </row>
    <row r="865" spans="2:14" ht="15" hidden="1">
      <c r="B865" s="141"/>
      <c r="C865" s="145">
        <v>286</v>
      </c>
      <c r="D865" s="162">
        <v>334</v>
      </c>
      <c r="E865" s="43"/>
      <c r="F865" s="43"/>
      <c r="G865" s="44"/>
      <c r="H865" s="44"/>
      <c r="I865" s="44"/>
      <c r="J865" s="268">
        <f t="shared" si="126"/>
        <v>0</v>
      </c>
      <c r="K865" s="89">
        <f t="shared" si="127"/>
        <v>0</v>
      </c>
      <c r="L865" s="89"/>
      <c r="N865" s="293"/>
    </row>
    <row r="866" spans="2:14" ht="15" hidden="1">
      <c r="B866" s="143" t="s">
        <v>134</v>
      </c>
      <c r="C866" s="145">
        <v>287</v>
      </c>
      <c r="D866" s="166" t="s">
        <v>135</v>
      </c>
      <c r="E866" s="43"/>
      <c r="F866" s="43"/>
      <c r="G866" s="44"/>
      <c r="H866" s="44"/>
      <c r="I866" s="100">
        <f>I806+I821+I836+I851</f>
        <v>0</v>
      </c>
      <c r="J866" s="268">
        <f t="shared" si="126"/>
        <v>0</v>
      </c>
      <c r="K866" s="89">
        <f t="shared" si="127"/>
        <v>0</v>
      </c>
      <c r="L866" s="89"/>
      <c r="N866" s="293"/>
    </row>
    <row r="867" spans="2:14" s="84" customFormat="1" ht="15" hidden="1">
      <c r="B867" s="152" t="s">
        <v>136</v>
      </c>
      <c r="C867" s="145"/>
      <c r="D867" s="168" t="s">
        <v>137</v>
      </c>
      <c r="E867" s="98">
        <f>E851+E852</f>
        <v>0</v>
      </c>
      <c r="F867" s="98">
        <f>F851+F852</f>
        <v>0</v>
      </c>
      <c r="G867" s="98">
        <f>G851+G852</f>
        <v>0</v>
      </c>
      <c r="H867" s="98">
        <f>H851+H852</f>
        <v>0</v>
      </c>
      <c r="I867" s="98"/>
      <c r="J867" s="268">
        <f t="shared" si="126"/>
        <v>0</v>
      </c>
      <c r="K867" s="89">
        <f t="shared" si="127"/>
        <v>0</v>
      </c>
      <c r="L867" s="89"/>
      <c r="N867" s="295"/>
    </row>
    <row r="868" spans="2:14" s="102" customFormat="1" ht="15" hidden="1">
      <c r="B868" s="141"/>
      <c r="C868" s="150">
        <v>288</v>
      </c>
      <c r="D868" s="162" t="s">
        <v>97</v>
      </c>
      <c r="E868" s="101">
        <f>SUM(E869:E882)</f>
        <v>0</v>
      </c>
      <c r="F868" s="101">
        <f>SUM(F869:F882)</f>
        <v>0</v>
      </c>
      <c r="G868" s="101">
        <f>SUM(G869:G882)</f>
        <v>334</v>
      </c>
      <c r="H868" s="101">
        <f>SUM(H869:H882)</f>
        <v>0</v>
      </c>
      <c r="I868" s="44"/>
      <c r="J868" s="268">
        <f t="shared" si="126"/>
        <v>334</v>
      </c>
      <c r="K868" s="89">
        <f t="shared" si="127"/>
        <v>-334</v>
      </c>
      <c r="L868" s="89"/>
      <c r="N868" s="297"/>
    </row>
    <row r="869" spans="2:14" ht="15" hidden="1">
      <c r="B869" s="141"/>
      <c r="C869" s="146">
        <v>289</v>
      </c>
      <c r="D869" s="162" t="s">
        <v>98</v>
      </c>
      <c r="E869" s="43"/>
      <c r="F869" s="43"/>
      <c r="G869" s="43">
        <f aca="true" t="shared" si="128" ref="G869:G882">SUM(D869:F869)</f>
        <v>0</v>
      </c>
      <c r="H869" s="44"/>
      <c r="I869" s="44"/>
      <c r="J869" s="268">
        <f t="shared" si="126"/>
        <v>0</v>
      </c>
      <c r="K869" s="89">
        <f t="shared" si="127"/>
        <v>0</v>
      </c>
      <c r="L869" s="89"/>
      <c r="N869" s="293"/>
    </row>
    <row r="870" spans="2:14" ht="15" hidden="1">
      <c r="B870" s="141"/>
      <c r="C870" s="145">
        <v>290</v>
      </c>
      <c r="D870" s="162" t="s">
        <v>99</v>
      </c>
      <c r="E870" s="43"/>
      <c r="F870" s="43"/>
      <c r="G870" s="43">
        <f t="shared" si="128"/>
        <v>0</v>
      </c>
      <c r="H870" s="44"/>
      <c r="I870" s="44"/>
      <c r="J870" s="268">
        <f t="shared" si="126"/>
        <v>0</v>
      </c>
      <c r="K870" s="89">
        <f t="shared" si="127"/>
        <v>0</v>
      </c>
      <c r="L870" s="89"/>
      <c r="N870" s="293"/>
    </row>
    <row r="871" spans="2:14" ht="15" hidden="1">
      <c r="B871" s="141"/>
      <c r="C871" s="145">
        <v>291</v>
      </c>
      <c r="D871" s="162" t="s">
        <v>100</v>
      </c>
      <c r="E871" s="43"/>
      <c r="F871" s="43"/>
      <c r="G871" s="43">
        <f t="shared" si="128"/>
        <v>0</v>
      </c>
      <c r="H871" s="44"/>
      <c r="I871" s="44"/>
      <c r="J871" s="268">
        <f t="shared" si="126"/>
        <v>0</v>
      </c>
      <c r="K871" s="89">
        <f t="shared" si="127"/>
        <v>0</v>
      </c>
      <c r="L871" s="89"/>
      <c r="N871" s="293"/>
    </row>
    <row r="872" spans="2:14" ht="15" hidden="1">
      <c r="B872" s="141"/>
      <c r="C872" s="145">
        <v>292</v>
      </c>
      <c r="D872" s="162" t="s">
        <v>101</v>
      </c>
      <c r="E872" s="43"/>
      <c r="F872" s="43"/>
      <c r="G872" s="43">
        <f t="shared" si="128"/>
        <v>0</v>
      </c>
      <c r="H872" s="44"/>
      <c r="I872" s="44"/>
      <c r="J872" s="268">
        <f t="shared" si="126"/>
        <v>0</v>
      </c>
      <c r="K872" s="89">
        <f t="shared" si="127"/>
        <v>0</v>
      </c>
      <c r="L872" s="89"/>
      <c r="N872" s="293"/>
    </row>
    <row r="873" spans="2:14" ht="15" hidden="1">
      <c r="B873" s="141"/>
      <c r="C873" s="145">
        <v>293</v>
      </c>
      <c r="D873" s="162" t="s">
        <v>102</v>
      </c>
      <c r="E873" s="43"/>
      <c r="F873" s="43"/>
      <c r="G873" s="43">
        <f t="shared" si="128"/>
        <v>0</v>
      </c>
      <c r="H873" s="44"/>
      <c r="I873" s="44"/>
      <c r="J873" s="268">
        <f t="shared" si="126"/>
        <v>0</v>
      </c>
      <c r="K873" s="89">
        <f t="shared" si="127"/>
        <v>0</v>
      </c>
      <c r="L873" s="89"/>
      <c r="N873" s="293"/>
    </row>
    <row r="874" spans="2:14" ht="15" hidden="1">
      <c r="B874" s="141"/>
      <c r="C874" s="145">
        <v>294</v>
      </c>
      <c r="D874" s="162" t="s">
        <v>103</v>
      </c>
      <c r="E874" s="43"/>
      <c r="F874" s="43"/>
      <c r="G874" s="43">
        <f t="shared" si="128"/>
        <v>0</v>
      </c>
      <c r="H874" s="44"/>
      <c r="I874" s="44"/>
      <c r="J874" s="268">
        <f t="shared" si="126"/>
        <v>0</v>
      </c>
      <c r="K874" s="89">
        <f t="shared" si="127"/>
        <v>0</v>
      </c>
      <c r="L874" s="89"/>
      <c r="N874" s="293"/>
    </row>
    <row r="875" spans="2:14" ht="15" hidden="1">
      <c r="B875" s="141"/>
      <c r="C875" s="145">
        <v>295</v>
      </c>
      <c r="D875" s="162" t="s">
        <v>104</v>
      </c>
      <c r="E875" s="43"/>
      <c r="F875" s="43"/>
      <c r="G875" s="43">
        <f t="shared" si="128"/>
        <v>0</v>
      </c>
      <c r="H875" s="44"/>
      <c r="I875" s="44"/>
      <c r="J875" s="268">
        <f t="shared" si="126"/>
        <v>0</v>
      </c>
      <c r="K875" s="89">
        <f t="shared" si="127"/>
        <v>0</v>
      </c>
      <c r="L875" s="89"/>
      <c r="N875" s="293"/>
    </row>
    <row r="876" spans="2:14" ht="15" hidden="1">
      <c r="B876" s="141"/>
      <c r="C876" s="145">
        <v>296</v>
      </c>
      <c r="D876" s="162" t="s">
        <v>105</v>
      </c>
      <c r="E876" s="43"/>
      <c r="F876" s="43"/>
      <c r="G876" s="43">
        <f t="shared" si="128"/>
        <v>0</v>
      </c>
      <c r="H876" s="44"/>
      <c r="I876" s="44"/>
      <c r="J876" s="268">
        <f t="shared" si="126"/>
        <v>0</v>
      </c>
      <c r="K876" s="89">
        <f t="shared" si="127"/>
        <v>0</v>
      </c>
      <c r="L876" s="89"/>
      <c r="N876" s="293"/>
    </row>
    <row r="877" spans="2:14" ht="15" hidden="1">
      <c r="B877" s="141"/>
      <c r="C877" s="145">
        <v>297</v>
      </c>
      <c r="D877" s="162" t="s">
        <v>106</v>
      </c>
      <c r="E877" s="43"/>
      <c r="F877" s="43"/>
      <c r="G877" s="43">
        <f t="shared" si="128"/>
        <v>0</v>
      </c>
      <c r="H877" s="44"/>
      <c r="I877" s="44"/>
      <c r="J877" s="268">
        <f t="shared" si="126"/>
        <v>0</v>
      </c>
      <c r="K877" s="89">
        <f t="shared" si="127"/>
        <v>0</v>
      </c>
      <c r="L877" s="89"/>
      <c r="N877" s="293"/>
    </row>
    <row r="878" spans="2:14" ht="15" hidden="1">
      <c r="B878" s="141"/>
      <c r="C878" s="145">
        <v>298</v>
      </c>
      <c r="D878" s="162" t="s">
        <v>107</v>
      </c>
      <c r="E878" s="43"/>
      <c r="F878" s="43"/>
      <c r="G878" s="43">
        <f t="shared" si="128"/>
        <v>0</v>
      </c>
      <c r="H878" s="44"/>
      <c r="I878" s="44"/>
      <c r="J878" s="268">
        <f t="shared" si="126"/>
        <v>0</v>
      </c>
      <c r="K878" s="89">
        <f t="shared" si="127"/>
        <v>0</v>
      </c>
      <c r="L878" s="89"/>
      <c r="N878" s="293"/>
    </row>
    <row r="879" spans="2:14" ht="15" hidden="1">
      <c r="B879" s="141"/>
      <c r="C879" s="145">
        <v>299</v>
      </c>
      <c r="D879" s="162" t="s">
        <v>108</v>
      </c>
      <c r="E879" s="43"/>
      <c r="F879" s="43"/>
      <c r="G879" s="43">
        <f t="shared" si="128"/>
        <v>0</v>
      </c>
      <c r="H879" s="44"/>
      <c r="I879" s="44"/>
      <c r="J879" s="268">
        <f t="shared" si="126"/>
        <v>0</v>
      </c>
      <c r="K879" s="89">
        <f t="shared" si="127"/>
        <v>0</v>
      </c>
      <c r="L879" s="89"/>
      <c r="N879" s="293"/>
    </row>
    <row r="880" spans="2:14" ht="15" hidden="1">
      <c r="B880" s="141"/>
      <c r="C880" s="145"/>
      <c r="D880" s="162" t="s">
        <v>109</v>
      </c>
      <c r="E880" s="43"/>
      <c r="F880" s="43"/>
      <c r="G880" s="43">
        <f t="shared" si="128"/>
        <v>0</v>
      </c>
      <c r="H880" s="44"/>
      <c r="I880" s="44"/>
      <c r="J880" s="268">
        <f t="shared" si="126"/>
        <v>0</v>
      </c>
      <c r="K880" s="89">
        <f t="shared" si="127"/>
        <v>0</v>
      </c>
      <c r="L880" s="89"/>
      <c r="N880" s="293"/>
    </row>
    <row r="881" spans="2:14" ht="15" hidden="1">
      <c r="B881" s="141"/>
      <c r="C881" s="145">
        <v>300</v>
      </c>
      <c r="D881" s="162">
        <v>334</v>
      </c>
      <c r="E881" s="43"/>
      <c r="F881" s="43"/>
      <c r="G881" s="43">
        <f t="shared" si="128"/>
        <v>334</v>
      </c>
      <c r="H881" s="44"/>
      <c r="I881" s="44"/>
      <c r="J881" s="268">
        <f t="shared" si="126"/>
        <v>334</v>
      </c>
      <c r="K881" s="89">
        <f t="shared" si="127"/>
        <v>-334</v>
      </c>
      <c r="L881" s="89"/>
      <c r="N881" s="293"/>
    </row>
    <row r="882" spans="2:14" ht="15" hidden="1">
      <c r="B882" s="153" t="s">
        <v>138</v>
      </c>
      <c r="C882" s="145">
        <v>301</v>
      </c>
      <c r="D882" s="169" t="s">
        <v>139</v>
      </c>
      <c r="E882" s="43"/>
      <c r="F882" s="43"/>
      <c r="G882" s="43">
        <f t="shared" si="128"/>
        <v>0</v>
      </c>
      <c r="H882" s="44"/>
      <c r="I882" s="98">
        <f>I806+I807</f>
        <v>0</v>
      </c>
      <c r="J882" s="268">
        <f t="shared" si="126"/>
        <v>0</v>
      </c>
      <c r="K882" s="89">
        <f t="shared" si="127"/>
        <v>0</v>
      </c>
      <c r="L882" s="89"/>
      <c r="N882" s="293"/>
    </row>
    <row r="883" spans="2:14" s="104" customFormat="1" ht="15" hidden="1">
      <c r="B883" s="153"/>
      <c r="C883" s="145">
        <v>302</v>
      </c>
      <c r="D883" s="169" t="s">
        <v>97</v>
      </c>
      <c r="E883" s="103">
        <f>SUM(E884:E897)</f>
        <v>0</v>
      </c>
      <c r="F883" s="103">
        <f>SUM(F884:F897)</f>
        <v>0</v>
      </c>
      <c r="G883" s="103">
        <f>SUM(G884:G897)</f>
        <v>668</v>
      </c>
      <c r="H883" s="103">
        <f>SUM(H884:H897)</f>
        <v>0</v>
      </c>
      <c r="I883" s="101">
        <f>SUM(I884:I897)</f>
        <v>0</v>
      </c>
      <c r="J883" s="268">
        <f t="shared" si="126"/>
        <v>668</v>
      </c>
      <c r="K883" s="89">
        <f t="shared" si="127"/>
        <v>-668</v>
      </c>
      <c r="L883" s="89"/>
      <c r="N883" s="298"/>
    </row>
    <row r="884" spans="2:14" s="104" customFormat="1" ht="15" hidden="1">
      <c r="B884" s="153"/>
      <c r="C884" s="146">
        <v>303</v>
      </c>
      <c r="D884" s="169" t="s">
        <v>98</v>
      </c>
      <c r="E884" s="103">
        <f aca="true" t="shared" si="129" ref="E884:F897">E899+E914</f>
        <v>0</v>
      </c>
      <c r="F884" s="103">
        <f t="shared" si="129"/>
        <v>0</v>
      </c>
      <c r="G884" s="103">
        <f aca="true" t="shared" si="130" ref="G884:H897">G899+G914</f>
        <v>0</v>
      </c>
      <c r="H884" s="103">
        <f t="shared" si="130"/>
        <v>0</v>
      </c>
      <c r="I884" s="44"/>
      <c r="J884" s="268">
        <f t="shared" si="126"/>
        <v>0</v>
      </c>
      <c r="K884" s="89">
        <f t="shared" si="127"/>
        <v>0</v>
      </c>
      <c r="L884" s="89"/>
      <c r="N884" s="298"/>
    </row>
    <row r="885" spans="2:14" s="104" customFormat="1" ht="15" hidden="1">
      <c r="B885" s="153"/>
      <c r="C885" s="145">
        <v>304</v>
      </c>
      <c r="D885" s="169" t="s">
        <v>99</v>
      </c>
      <c r="E885" s="103">
        <f t="shared" si="129"/>
        <v>0</v>
      </c>
      <c r="F885" s="103">
        <f t="shared" si="129"/>
        <v>0</v>
      </c>
      <c r="G885" s="103">
        <f t="shared" si="130"/>
        <v>0</v>
      </c>
      <c r="H885" s="103">
        <f t="shared" si="130"/>
        <v>0</v>
      </c>
      <c r="I885" s="44"/>
      <c r="J885" s="268">
        <f t="shared" si="126"/>
        <v>0</v>
      </c>
      <c r="K885" s="89">
        <f t="shared" si="127"/>
        <v>0</v>
      </c>
      <c r="L885" s="89"/>
      <c r="N885" s="298"/>
    </row>
    <row r="886" spans="2:14" s="104" customFormat="1" ht="15" hidden="1">
      <c r="B886" s="153"/>
      <c r="C886" s="145">
        <v>305</v>
      </c>
      <c r="D886" s="169" t="s">
        <v>100</v>
      </c>
      <c r="E886" s="103">
        <f t="shared" si="129"/>
        <v>0</v>
      </c>
      <c r="F886" s="103">
        <f t="shared" si="129"/>
        <v>0</v>
      </c>
      <c r="G886" s="103">
        <f t="shared" si="130"/>
        <v>0</v>
      </c>
      <c r="H886" s="103">
        <f t="shared" si="130"/>
        <v>0</v>
      </c>
      <c r="I886" s="44"/>
      <c r="J886" s="268">
        <f t="shared" si="126"/>
        <v>0</v>
      </c>
      <c r="K886" s="89">
        <f t="shared" si="127"/>
        <v>0</v>
      </c>
      <c r="L886" s="89"/>
      <c r="N886" s="298"/>
    </row>
    <row r="887" spans="2:14" s="104" customFormat="1" ht="15" hidden="1">
      <c r="B887" s="153"/>
      <c r="C887" s="145">
        <v>306</v>
      </c>
      <c r="D887" s="169" t="s">
        <v>101</v>
      </c>
      <c r="E887" s="103">
        <f t="shared" si="129"/>
        <v>0</v>
      </c>
      <c r="F887" s="103">
        <f t="shared" si="129"/>
        <v>0</v>
      </c>
      <c r="G887" s="103">
        <f t="shared" si="130"/>
        <v>0</v>
      </c>
      <c r="H887" s="103">
        <f t="shared" si="130"/>
        <v>0</v>
      </c>
      <c r="I887" s="44"/>
      <c r="J887" s="268">
        <f t="shared" si="126"/>
        <v>0</v>
      </c>
      <c r="K887" s="89">
        <f t="shared" si="127"/>
        <v>0</v>
      </c>
      <c r="L887" s="89"/>
      <c r="N887" s="298"/>
    </row>
    <row r="888" spans="2:14" s="104" customFormat="1" ht="15" hidden="1">
      <c r="B888" s="153"/>
      <c r="C888" s="145">
        <v>307</v>
      </c>
      <c r="D888" s="169" t="s">
        <v>102</v>
      </c>
      <c r="E888" s="103">
        <f t="shared" si="129"/>
        <v>0</v>
      </c>
      <c r="F888" s="103">
        <f t="shared" si="129"/>
        <v>0</v>
      </c>
      <c r="G888" s="103">
        <f t="shared" si="130"/>
        <v>0</v>
      </c>
      <c r="H888" s="103">
        <f t="shared" si="130"/>
        <v>0</v>
      </c>
      <c r="I888" s="44"/>
      <c r="J888" s="268">
        <f t="shared" si="126"/>
        <v>0</v>
      </c>
      <c r="K888" s="89">
        <f t="shared" si="127"/>
        <v>0</v>
      </c>
      <c r="L888" s="89"/>
      <c r="N888" s="298"/>
    </row>
    <row r="889" spans="2:14" s="104" customFormat="1" ht="15" hidden="1">
      <c r="B889" s="153"/>
      <c r="C889" s="145">
        <v>308</v>
      </c>
      <c r="D889" s="169" t="s">
        <v>103</v>
      </c>
      <c r="E889" s="103">
        <f t="shared" si="129"/>
        <v>0</v>
      </c>
      <c r="F889" s="103">
        <f t="shared" si="129"/>
        <v>0</v>
      </c>
      <c r="G889" s="103">
        <f t="shared" si="130"/>
        <v>0</v>
      </c>
      <c r="H889" s="103">
        <f t="shared" si="130"/>
        <v>0</v>
      </c>
      <c r="I889" s="44"/>
      <c r="J889" s="268">
        <f t="shared" si="126"/>
        <v>0</v>
      </c>
      <c r="K889" s="89">
        <f t="shared" si="127"/>
        <v>0</v>
      </c>
      <c r="L889" s="89"/>
      <c r="N889" s="298"/>
    </row>
    <row r="890" spans="2:14" s="104" customFormat="1" ht="15" hidden="1">
      <c r="B890" s="153"/>
      <c r="C890" s="145">
        <v>309</v>
      </c>
      <c r="D890" s="169" t="s">
        <v>104</v>
      </c>
      <c r="E890" s="103">
        <f t="shared" si="129"/>
        <v>0</v>
      </c>
      <c r="F890" s="103">
        <f t="shared" si="129"/>
        <v>0</v>
      </c>
      <c r="G890" s="103">
        <f t="shared" si="130"/>
        <v>0</v>
      </c>
      <c r="H890" s="103">
        <f t="shared" si="130"/>
        <v>0</v>
      </c>
      <c r="I890" s="44"/>
      <c r="J890" s="268">
        <f t="shared" si="126"/>
        <v>0</v>
      </c>
      <c r="K890" s="89">
        <f t="shared" si="127"/>
        <v>0</v>
      </c>
      <c r="L890" s="89"/>
      <c r="N890" s="298"/>
    </row>
    <row r="891" spans="2:14" s="104" customFormat="1" ht="15" hidden="1">
      <c r="B891" s="153"/>
      <c r="C891" s="145">
        <v>310</v>
      </c>
      <c r="D891" s="169" t="s">
        <v>105</v>
      </c>
      <c r="E891" s="103">
        <f t="shared" si="129"/>
        <v>0</v>
      </c>
      <c r="F891" s="103">
        <f t="shared" si="129"/>
        <v>0</v>
      </c>
      <c r="G891" s="103">
        <f t="shared" si="130"/>
        <v>0</v>
      </c>
      <c r="H891" s="103">
        <f t="shared" si="130"/>
        <v>0</v>
      </c>
      <c r="I891" s="44"/>
      <c r="J891" s="268">
        <f t="shared" si="126"/>
        <v>0</v>
      </c>
      <c r="K891" s="89">
        <f t="shared" si="127"/>
        <v>0</v>
      </c>
      <c r="L891" s="89"/>
      <c r="N891" s="298"/>
    </row>
    <row r="892" spans="2:14" s="104" customFormat="1" ht="15" hidden="1">
      <c r="B892" s="153"/>
      <c r="C892" s="145">
        <v>311</v>
      </c>
      <c r="D892" s="169" t="s">
        <v>106</v>
      </c>
      <c r="E892" s="103">
        <f t="shared" si="129"/>
        <v>0</v>
      </c>
      <c r="F892" s="103">
        <f t="shared" si="129"/>
        <v>0</v>
      </c>
      <c r="G892" s="103">
        <f t="shared" si="130"/>
        <v>0</v>
      </c>
      <c r="H892" s="103">
        <f t="shared" si="130"/>
        <v>0</v>
      </c>
      <c r="I892" s="44"/>
      <c r="J892" s="268">
        <f t="shared" si="126"/>
        <v>0</v>
      </c>
      <c r="K892" s="89">
        <f t="shared" si="127"/>
        <v>0</v>
      </c>
      <c r="L892" s="89"/>
      <c r="N892" s="298"/>
    </row>
    <row r="893" spans="2:14" s="104" customFormat="1" ht="15" hidden="1">
      <c r="B893" s="153"/>
      <c r="C893" s="145">
        <v>312</v>
      </c>
      <c r="D893" s="169" t="s">
        <v>107</v>
      </c>
      <c r="E893" s="103">
        <f t="shared" si="129"/>
        <v>0</v>
      </c>
      <c r="F893" s="103">
        <f t="shared" si="129"/>
        <v>0</v>
      </c>
      <c r="G893" s="103">
        <f t="shared" si="130"/>
        <v>0</v>
      </c>
      <c r="H893" s="103">
        <f t="shared" si="130"/>
        <v>0</v>
      </c>
      <c r="I893" s="44"/>
      <c r="J893" s="268">
        <f t="shared" si="126"/>
        <v>0</v>
      </c>
      <c r="K893" s="89">
        <f t="shared" si="127"/>
        <v>0</v>
      </c>
      <c r="L893" s="89"/>
      <c r="N893" s="298"/>
    </row>
    <row r="894" spans="2:14" s="104" customFormat="1" ht="15" hidden="1">
      <c r="B894" s="153"/>
      <c r="C894" s="145">
        <v>313</v>
      </c>
      <c r="D894" s="169" t="s">
        <v>108</v>
      </c>
      <c r="E894" s="103">
        <f t="shared" si="129"/>
        <v>0</v>
      </c>
      <c r="F894" s="103">
        <f t="shared" si="129"/>
        <v>0</v>
      </c>
      <c r="G894" s="103">
        <f t="shared" si="130"/>
        <v>0</v>
      </c>
      <c r="H894" s="103">
        <f t="shared" si="130"/>
        <v>0</v>
      </c>
      <c r="I894" s="44"/>
      <c r="J894" s="268">
        <f t="shared" si="126"/>
        <v>0</v>
      </c>
      <c r="K894" s="89">
        <f t="shared" si="127"/>
        <v>0</v>
      </c>
      <c r="L894" s="89"/>
      <c r="N894" s="298"/>
    </row>
    <row r="895" spans="2:14" s="104" customFormat="1" ht="15" hidden="1">
      <c r="B895" s="153"/>
      <c r="C895" s="145"/>
      <c r="D895" s="169" t="s">
        <v>109</v>
      </c>
      <c r="E895" s="103">
        <f t="shared" si="129"/>
        <v>0</v>
      </c>
      <c r="F895" s="103">
        <f t="shared" si="129"/>
        <v>0</v>
      </c>
      <c r="G895" s="103">
        <f t="shared" si="130"/>
        <v>0</v>
      </c>
      <c r="H895" s="103">
        <f t="shared" si="130"/>
        <v>0</v>
      </c>
      <c r="I895" s="44"/>
      <c r="J895" s="268">
        <f t="shared" si="126"/>
        <v>0</v>
      </c>
      <c r="K895" s="89">
        <f t="shared" si="127"/>
        <v>0</v>
      </c>
      <c r="L895" s="89"/>
      <c r="N895" s="298"/>
    </row>
    <row r="896" spans="2:14" s="104" customFormat="1" ht="15" hidden="1">
      <c r="B896" s="153"/>
      <c r="C896" s="145">
        <v>314</v>
      </c>
      <c r="D896" s="169">
        <v>334</v>
      </c>
      <c r="E896" s="103">
        <f t="shared" si="129"/>
        <v>0</v>
      </c>
      <c r="F896" s="103">
        <f t="shared" si="129"/>
        <v>0</v>
      </c>
      <c r="G896" s="103">
        <f t="shared" si="130"/>
        <v>668</v>
      </c>
      <c r="H896" s="103">
        <f t="shared" si="130"/>
        <v>0</v>
      </c>
      <c r="I896" s="44"/>
      <c r="J896" s="268">
        <f t="shared" si="126"/>
        <v>668</v>
      </c>
      <c r="K896" s="89">
        <f t="shared" si="127"/>
        <v>-668</v>
      </c>
      <c r="L896" s="89"/>
      <c r="N896" s="298"/>
    </row>
    <row r="897" spans="2:14" s="104" customFormat="1" ht="15" hidden="1">
      <c r="B897" s="152" t="s">
        <v>140</v>
      </c>
      <c r="C897" s="145">
        <v>315</v>
      </c>
      <c r="D897" s="168" t="s">
        <v>139</v>
      </c>
      <c r="E897" s="103">
        <f t="shared" si="129"/>
        <v>0</v>
      </c>
      <c r="F897" s="103">
        <f t="shared" si="129"/>
        <v>0</v>
      </c>
      <c r="G897" s="103">
        <f t="shared" si="130"/>
        <v>0</v>
      </c>
      <c r="H897" s="103">
        <f t="shared" si="130"/>
        <v>0</v>
      </c>
      <c r="I897" s="44"/>
      <c r="J897" s="268">
        <f t="shared" si="126"/>
        <v>0</v>
      </c>
      <c r="K897" s="89">
        <f t="shared" si="127"/>
        <v>0</v>
      </c>
      <c r="L897" s="89"/>
      <c r="N897" s="298"/>
    </row>
    <row r="898" spans="2:14" s="102" customFormat="1" ht="15" hidden="1">
      <c r="B898" s="141"/>
      <c r="C898" s="145">
        <v>316</v>
      </c>
      <c r="D898" s="162" t="s">
        <v>97</v>
      </c>
      <c r="E898" s="101">
        <f>SUM(E899:E912)</f>
        <v>0</v>
      </c>
      <c r="F898" s="101">
        <f>SUM(F899:F912)</f>
        <v>0</v>
      </c>
      <c r="G898" s="101">
        <f>SUM(G899:G912)</f>
        <v>334</v>
      </c>
      <c r="H898" s="101">
        <f>SUM(H899:H912)</f>
        <v>0</v>
      </c>
      <c r="I898" s="103">
        <f>SUM(I899:I912)</f>
        <v>0</v>
      </c>
      <c r="J898" s="268">
        <f t="shared" si="126"/>
        <v>334</v>
      </c>
      <c r="K898" s="89">
        <f t="shared" si="127"/>
        <v>-334</v>
      </c>
      <c r="L898" s="89"/>
      <c r="N898" s="297"/>
    </row>
    <row r="899" spans="2:14" ht="15" hidden="1">
      <c r="B899" s="141"/>
      <c r="C899" s="150">
        <v>317</v>
      </c>
      <c r="D899" s="162" t="s">
        <v>98</v>
      </c>
      <c r="E899" s="43"/>
      <c r="F899" s="43"/>
      <c r="G899" s="100">
        <f aca="true" t="shared" si="131" ref="G899:G912">SUM(D899:F899)</f>
        <v>0</v>
      </c>
      <c r="H899" s="43"/>
      <c r="I899" s="103">
        <f aca="true" t="shared" si="132" ref="I899:I912">I914+I929</f>
        <v>0</v>
      </c>
      <c r="J899" s="268">
        <f t="shared" si="126"/>
        <v>0</v>
      </c>
      <c r="K899" s="89">
        <f t="shared" si="127"/>
        <v>0</v>
      </c>
      <c r="L899" s="89"/>
      <c r="N899" s="293"/>
    </row>
    <row r="900" spans="2:14" ht="15" hidden="1">
      <c r="B900" s="141"/>
      <c r="C900" s="146">
        <v>318</v>
      </c>
      <c r="D900" s="162" t="s">
        <v>99</v>
      </c>
      <c r="E900" s="43"/>
      <c r="F900" s="43"/>
      <c r="G900" s="100">
        <f t="shared" si="131"/>
        <v>0</v>
      </c>
      <c r="H900" s="43"/>
      <c r="I900" s="103">
        <f t="shared" si="132"/>
        <v>0</v>
      </c>
      <c r="J900" s="268">
        <f t="shared" si="126"/>
        <v>0</v>
      </c>
      <c r="K900" s="89">
        <f t="shared" si="127"/>
        <v>0</v>
      </c>
      <c r="L900" s="89"/>
      <c r="N900" s="293"/>
    </row>
    <row r="901" spans="2:14" ht="15" hidden="1">
      <c r="B901" s="141"/>
      <c r="C901" s="154"/>
      <c r="D901" s="162" t="s">
        <v>100</v>
      </c>
      <c r="E901" s="43"/>
      <c r="F901" s="43"/>
      <c r="G901" s="100">
        <f t="shared" si="131"/>
        <v>0</v>
      </c>
      <c r="H901" s="43"/>
      <c r="I901" s="103">
        <f t="shared" si="132"/>
        <v>0</v>
      </c>
      <c r="J901" s="268">
        <f aca="true" t="shared" si="133" ref="J901:J964">SUM(G901:I901)</f>
        <v>0</v>
      </c>
      <c r="K901" s="89">
        <f t="shared" si="127"/>
        <v>0</v>
      </c>
      <c r="L901" s="89"/>
      <c r="N901" s="293"/>
    </row>
    <row r="902" spans="2:14" ht="15" hidden="1">
      <c r="B902" s="141"/>
      <c r="C902" s="146"/>
      <c r="D902" s="162" t="s">
        <v>101</v>
      </c>
      <c r="E902" s="43"/>
      <c r="F902" s="43"/>
      <c r="G902" s="100">
        <f t="shared" si="131"/>
        <v>0</v>
      </c>
      <c r="H902" s="43"/>
      <c r="I902" s="103">
        <f t="shared" si="132"/>
        <v>0</v>
      </c>
      <c r="J902" s="268">
        <f t="shared" si="133"/>
        <v>0</v>
      </c>
      <c r="K902" s="89">
        <f t="shared" si="127"/>
        <v>0</v>
      </c>
      <c r="L902" s="89"/>
      <c r="N902" s="293"/>
    </row>
    <row r="903" spans="2:14" ht="15" hidden="1">
      <c r="B903" s="141"/>
      <c r="C903" s="145"/>
      <c r="D903" s="162" t="s">
        <v>102</v>
      </c>
      <c r="E903" s="43"/>
      <c r="F903" s="43"/>
      <c r="G903" s="100">
        <f t="shared" si="131"/>
        <v>0</v>
      </c>
      <c r="H903" s="43"/>
      <c r="I903" s="103">
        <f t="shared" si="132"/>
        <v>0</v>
      </c>
      <c r="J903" s="268">
        <f t="shared" si="133"/>
        <v>0</v>
      </c>
      <c r="K903" s="89">
        <f t="shared" si="127"/>
        <v>0</v>
      </c>
      <c r="L903" s="89"/>
      <c r="N903" s="293"/>
    </row>
    <row r="904" spans="2:14" ht="15" hidden="1">
      <c r="B904" s="141"/>
      <c r="C904" s="145"/>
      <c r="D904" s="162" t="s">
        <v>103</v>
      </c>
      <c r="E904" s="43"/>
      <c r="F904" s="43"/>
      <c r="G904" s="100">
        <f t="shared" si="131"/>
        <v>0</v>
      </c>
      <c r="H904" s="43"/>
      <c r="I904" s="103">
        <f t="shared" si="132"/>
        <v>0</v>
      </c>
      <c r="J904" s="268">
        <f t="shared" si="133"/>
        <v>0</v>
      </c>
      <c r="K904" s="89">
        <f t="shared" si="127"/>
        <v>0</v>
      </c>
      <c r="L904" s="89"/>
      <c r="N904" s="293"/>
    </row>
    <row r="905" spans="2:14" ht="15" hidden="1">
      <c r="B905" s="141"/>
      <c r="C905" s="145"/>
      <c r="D905" s="162" t="s">
        <v>104</v>
      </c>
      <c r="E905" s="43"/>
      <c r="F905" s="43"/>
      <c r="G905" s="100">
        <f t="shared" si="131"/>
        <v>0</v>
      </c>
      <c r="H905" s="43"/>
      <c r="I905" s="103">
        <f t="shared" si="132"/>
        <v>0</v>
      </c>
      <c r="J905" s="268">
        <f t="shared" si="133"/>
        <v>0</v>
      </c>
      <c r="K905" s="89">
        <f t="shared" si="127"/>
        <v>0</v>
      </c>
      <c r="L905" s="89"/>
      <c r="N905" s="293"/>
    </row>
    <row r="906" spans="2:14" ht="15" hidden="1">
      <c r="B906" s="141"/>
      <c r="C906" s="145"/>
      <c r="D906" s="162" t="s">
        <v>105</v>
      </c>
      <c r="E906" s="43"/>
      <c r="F906" s="43"/>
      <c r="G906" s="100">
        <f t="shared" si="131"/>
        <v>0</v>
      </c>
      <c r="H906" s="43"/>
      <c r="I906" s="103">
        <f t="shared" si="132"/>
        <v>0</v>
      </c>
      <c r="J906" s="268">
        <f t="shared" si="133"/>
        <v>0</v>
      </c>
      <c r="K906" s="89">
        <f t="shared" si="127"/>
        <v>0</v>
      </c>
      <c r="L906" s="89"/>
      <c r="N906" s="293"/>
    </row>
    <row r="907" spans="2:14" ht="15" hidden="1">
      <c r="B907" s="141"/>
      <c r="C907" s="145"/>
      <c r="D907" s="162" t="s">
        <v>106</v>
      </c>
      <c r="E907" s="43"/>
      <c r="F907" s="43"/>
      <c r="G907" s="100">
        <f t="shared" si="131"/>
        <v>0</v>
      </c>
      <c r="H907" s="43"/>
      <c r="I907" s="103">
        <f t="shared" si="132"/>
        <v>0</v>
      </c>
      <c r="J907" s="268">
        <f t="shared" si="133"/>
        <v>0</v>
      </c>
      <c r="K907" s="89">
        <f t="shared" si="127"/>
        <v>0</v>
      </c>
      <c r="L907" s="89"/>
      <c r="N907" s="293"/>
    </row>
    <row r="908" spans="2:14" ht="15" hidden="1">
      <c r="B908" s="141"/>
      <c r="C908" s="145"/>
      <c r="D908" s="162" t="s">
        <v>107</v>
      </c>
      <c r="E908" s="43"/>
      <c r="F908" s="43"/>
      <c r="G908" s="100">
        <f t="shared" si="131"/>
        <v>0</v>
      </c>
      <c r="H908" s="43"/>
      <c r="I908" s="103">
        <f t="shared" si="132"/>
        <v>0</v>
      </c>
      <c r="J908" s="268">
        <f t="shared" si="133"/>
        <v>0</v>
      </c>
      <c r="K908" s="89">
        <f t="shared" si="127"/>
        <v>0</v>
      </c>
      <c r="L908" s="89"/>
      <c r="N908" s="293"/>
    </row>
    <row r="909" spans="2:14" ht="15" hidden="1">
      <c r="B909" s="141"/>
      <c r="C909" s="145"/>
      <c r="D909" s="162" t="s">
        <v>108</v>
      </c>
      <c r="E909" s="43"/>
      <c r="F909" s="43"/>
      <c r="G909" s="100">
        <f t="shared" si="131"/>
        <v>0</v>
      </c>
      <c r="H909" s="43"/>
      <c r="I909" s="103">
        <f t="shared" si="132"/>
        <v>0</v>
      </c>
      <c r="J909" s="268">
        <f t="shared" si="133"/>
        <v>0</v>
      </c>
      <c r="K909" s="89">
        <f t="shared" si="127"/>
        <v>0</v>
      </c>
      <c r="L909" s="89"/>
      <c r="N909" s="293"/>
    </row>
    <row r="910" spans="2:14" ht="15" hidden="1">
      <c r="B910" s="141"/>
      <c r="C910" s="145"/>
      <c r="D910" s="162" t="s">
        <v>109</v>
      </c>
      <c r="E910" s="43"/>
      <c r="F910" s="43"/>
      <c r="G910" s="100">
        <f t="shared" si="131"/>
        <v>0</v>
      </c>
      <c r="H910" s="43"/>
      <c r="I910" s="103">
        <f t="shared" si="132"/>
        <v>0</v>
      </c>
      <c r="J910" s="268">
        <f t="shared" si="133"/>
        <v>0</v>
      </c>
      <c r="K910" s="89">
        <f t="shared" si="127"/>
        <v>0</v>
      </c>
      <c r="L910" s="89"/>
      <c r="N910" s="293"/>
    </row>
    <row r="911" spans="2:14" ht="15" hidden="1">
      <c r="B911" s="141"/>
      <c r="C911" s="145"/>
      <c r="D911" s="162">
        <v>334</v>
      </c>
      <c r="E911" s="43"/>
      <c r="F911" s="43"/>
      <c r="G911" s="100">
        <f t="shared" si="131"/>
        <v>334</v>
      </c>
      <c r="H911" s="43"/>
      <c r="I911" s="103">
        <f t="shared" si="132"/>
        <v>0</v>
      </c>
      <c r="J911" s="268">
        <f t="shared" si="133"/>
        <v>334</v>
      </c>
      <c r="K911" s="89">
        <f t="shared" si="127"/>
        <v>-334</v>
      </c>
      <c r="L911" s="89"/>
      <c r="N911" s="293"/>
    </row>
    <row r="912" spans="2:14" ht="15" hidden="1">
      <c r="B912" s="143" t="s">
        <v>141</v>
      </c>
      <c r="C912" s="145"/>
      <c r="D912" s="163" t="s">
        <v>139</v>
      </c>
      <c r="E912" s="43"/>
      <c r="F912" s="43"/>
      <c r="G912" s="100">
        <f t="shared" si="131"/>
        <v>0</v>
      </c>
      <c r="H912" s="43"/>
      <c r="I912" s="103">
        <f t="shared" si="132"/>
        <v>0</v>
      </c>
      <c r="J912" s="268">
        <f t="shared" si="133"/>
        <v>0</v>
      </c>
      <c r="K912" s="89">
        <f t="shared" si="127"/>
        <v>0</v>
      </c>
      <c r="L912" s="89"/>
      <c r="N912" s="293"/>
    </row>
    <row r="913" spans="2:14" s="84" customFormat="1" ht="15" hidden="1">
      <c r="B913" s="141"/>
      <c r="C913" s="145"/>
      <c r="D913" s="162" t="s">
        <v>97</v>
      </c>
      <c r="E913" s="98">
        <f>SUM(E914:E927)</f>
        <v>0</v>
      </c>
      <c r="F913" s="98">
        <f>SUM(F914:F927)</f>
        <v>0</v>
      </c>
      <c r="G913" s="98">
        <f>SUM(G914:G927)</f>
        <v>334</v>
      </c>
      <c r="H913" s="98">
        <f>SUM(H914:H927)</f>
        <v>0</v>
      </c>
      <c r="I913" s="101">
        <f>SUM(I914:I927)</f>
        <v>0</v>
      </c>
      <c r="J913" s="268">
        <f t="shared" si="133"/>
        <v>334</v>
      </c>
      <c r="K913" s="89">
        <f t="shared" si="127"/>
        <v>-334</v>
      </c>
      <c r="L913" s="89"/>
      <c r="N913" s="295"/>
    </row>
    <row r="914" spans="2:14" ht="15" hidden="1">
      <c r="B914" s="141"/>
      <c r="C914" s="145"/>
      <c r="D914" s="162" t="s">
        <v>98</v>
      </c>
      <c r="E914" s="43"/>
      <c r="F914" s="43"/>
      <c r="G914" s="100">
        <f aca="true" t="shared" si="134" ref="G914:G927">SUM(D914:F914)</f>
        <v>0</v>
      </c>
      <c r="H914" s="43"/>
      <c r="I914" s="43"/>
      <c r="J914" s="268">
        <f t="shared" si="133"/>
        <v>0</v>
      </c>
      <c r="K914" s="89">
        <f t="shared" si="127"/>
        <v>0</v>
      </c>
      <c r="L914" s="89"/>
      <c r="N914" s="293"/>
    </row>
    <row r="915" spans="2:14" ht="15" hidden="1">
      <c r="B915" s="141"/>
      <c r="C915" s="145"/>
      <c r="D915" s="162" t="s">
        <v>99</v>
      </c>
      <c r="E915" s="43"/>
      <c r="F915" s="43"/>
      <c r="G915" s="100">
        <f t="shared" si="134"/>
        <v>0</v>
      </c>
      <c r="H915" s="43"/>
      <c r="I915" s="43"/>
      <c r="J915" s="268">
        <f t="shared" si="133"/>
        <v>0</v>
      </c>
      <c r="K915" s="89">
        <f t="shared" si="127"/>
        <v>0</v>
      </c>
      <c r="L915" s="89"/>
      <c r="N915" s="293"/>
    </row>
    <row r="916" spans="2:14" ht="15" hidden="1">
      <c r="B916" s="141"/>
      <c r="C916" s="145"/>
      <c r="D916" s="162" t="s">
        <v>100</v>
      </c>
      <c r="E916" s="43"/>
      <c r="F916" s="43"/>
      <c r="G916" s="100">
        <f t="shared" si="134"/>
        <v>0</v>
      </c>
      <c r="H916" s="43"/>
      <c r="I916" s="43"/>
      <c r="J916" s="268">
        <f t="shared" si="133"/>
        <v>0</v>
      </c>
      <c r="K916" s="89">
        <f t="shared" si="127"/>
        <v>0</v>
      </c>
      <c r="L916" s="89"/>
      <c r="N916" s="293"/>
    </row>
    <row r="917" spans="2:14" ht="15" hidden="1">
      <c r="B917" s="141"/>
      <c r="C917" s="146"/>
      <c r="D917" s="162" t="s">
        <v>101</v>
      </c>
      <c r="E917" s="43"/>
      <c r="F917" s="43"/>
      <c r="G917" s="43">
        <f t="shared" si="134"/>
        <v>0</v>
      </c>
      <c r="H917" s="43"/>
      <c r="I917" s="43"/>
      <c r="J917" s="268">
        <f t="shared" si="133"/>
        <v>0</v>
      </c>
      <c r="K917" s="89">
        <f t="shared" si="127"/>
        <v>0</v>
      </c>
      <c r="L917" s="89"/>
      <c r="N917" s="293"/>
    </row>
    <row r="918" spans="2:14" ht="15" hidden="1">
      <c r="B918" s="141"/>
      <c r="C918" s="145"/>
      <c r="D918" s="162" t="s">
        <v>102</v>
      </c>
      <c r="E918" s="43"/>
      <c r="F918" s="43"/>
      <c r="G918" s="43">
        <f t="shared" si="134"/>
        <v>0</v>
      </c>
      <c r="H918" s="43"/>
      <c r="I918" s="43"/>
      <c r="J918" s="268">
        <f t="shared" si="133"/>
        <v>0</v>
      </c>
      <c r="K918" s="89">
        <f aca="true" t="shared" si="135" ref="K918:K981">E918-J918</f>
        <v>0</v>
      </c>
      <c r="L918" s="89"/>
      <c r="N918" s="293"/>
    </row>
    <row r="919" spans="2:14" ht="15" hidden="1">
      <c r="B919" s="141"/>
      <c r="C919" s="145"/>
      <c r="D919" s="162" t="s">
        <v>103</v>
      </c>
      <c r="E919" s="43"/>
      <c r="F919" s="43"/>
      <c r="G919" s="43">
        <f t="shared" si="134"/>
        <v>0</v>
      </c>
      <c r="H919" s="43"/>
      <c r="I919" s="43"/>
      <c r="J919" s="268">
        <f t="shared" si="133"/>
        <v>0</v>
      </c>
      <c r="K919" s="89">
        <f t="shared" si="135"/>
        <v>0</v>
      </c>
      <c r="L919" s="89"/>
      <c r="N919" s="293"/>
    </row>
    <row r="920" spans="2:14" ht="15" hidden="1">
      <c r="B920" s="141"/>
      <c r="C920" s="145"/>
      <c r="D920" s="162" t="s">
        <v>104</v>
      </c>
      <c r="E920" s="43"/>
      <c r="F920" s="43"/>
      <c r="G920" s="43">
        <f t="shared" si="134"/>
        <v>0</v>
      </c>
      <c r="H920" s="43"/>
      <c r="I920" s="43"/>
      <c r="J920" s="268">
        <f t="shared" si="133"/>
        <v>0</v>
      </c>
      <c r="K920" s="89">
        <f t="shared" si="135"/>
        <v>0</v>
      </c>
      <c r="L920" s="89"/>
      <c r="N920" s="293"/>
    </row>
    <row r="921" spans="2:14" ht="15" hidden="1">
      <c r="B921" s="141"/>
      <c r="C921" s="145"/>
      <c r="D921" s="162" t="s">
        <v>105</v>
      </c>
      <c r="E921" s="43"/>
      <c r="F921" s="43"/>
      <c r="G921" s="43">
        <f t="shared" si="134"/>
        <v>0</v>
      </c>
      <c r="H921" s="43"/>
      <c r="I921" s="43"/>
      <c r="J921" s="268">
        <f t="shared" si="133"/>
        <v>0</v>
      </c>
      <c r="K921" s="89">
        <f t="shared" si="135"/>
        <v>0</v>
      </c>
      <c r="L921" s="89"/>
      <c r="N921" s="293"/>
    </row>
    <row r="922" spans="2:14" ht="15" hidden="1">
      <c r="B922" s="141"/>
      <c r="C922" s="145"/>
      <c r="D922" s="162" t="s">
        <v>106</v>
      </c>
      <c r="E922" s="43"/>
      <c r="F922" s="43"/>
      <c r="G922" s="43">
        <f t="shared" si="134"/>
        <v>0</v>
      </c>
      <c r="H922" s="43"/>
      <c r="I922" s="43"/>
      <c r="J922" s="268">
        <f t="shared" si="133"/>
        <v>0</v>
      </c>
      <c r="K922" s="89">
        <f t="shared" si="135"/>
        <v>0</v>
      </c>
      <c r="L922" s="89"/>
      <c r="N922" s="293"/>
    </row>
    <row r="923" spans="2:14" ht="15" hidden="1">
      <c r="B923" s="141"/>
      <c r="C923" s="145"/>
      <c r="D923" s="162" t="s">
        <v>107</v>
      </c>
      <c r="E923" s="43"/>
      <c r="F923" s="43"/>
      <c r="G923" s="43">
        <f t="shared" si="134"/>
        <v>0</v>
      </c>
      <c r="H923" s="43"/>
      <c r="I923" s="43"/>
      <c r="J923" s="268">
        <f t="shared" si="133"/>
        <v>0</v>
      </c>
      <c r="K923" s="89">
        <f t="shared" si="135"/>
        <v>0</v>
      </c>
      <c r="L923" s="89"/>
      <c r="N923" s="293"/>
    </row>
    <row r="924" spans="2:14" ht="15" hidden="1">
      <c r="B924" s="141"/>
      <c r="C924" s="145"/>
      <c r="D924" s="162" t="s">
        <v>108</v>
      </c>
      <c r="E924" s="43"/>
      <c r="F924" s="43"/>
      <c r="G924" s="43">
        <f t="shared" si="134"/>
        <v>0</v>
      </c>
      <c r="H924" s="43"/>
      <c r="I924" s="43"/>
      <c r="J924" s="268">
        <f t="shared" si="133"/>
        <v>0</v>
      </c>
      <c r="K924" s="89">
        <f t="shared" si="135"/>
        <v>0</v>
      </c>
      <c r="L924" s="89"/>
      <c r="N924" s="293"/>
    </row>
    <row r="925" spans="2:14" ht="15" hidden="1">
      <c r="B925" s="141"/>
      <c r="C925" s="145"/>
      <c r="D925" s="162" t="s">
        <v>109</v>
      </c>
      <c r="E925" s="43"/>
      <c r="F925" s="43"/>
      <c r="G925" s="43">
        <f t="shared" si="134"/>
        <v>0</v>
      </c>
      <c r="H925" s="43"/>
      <c r="I925" s="43"/>
      <c r="J925" s="268">
        <f t="shared" si="133"/>
        <v>0</v>
      </c>
      <c r="K925" s="89">
        <f t="shared" si="135"/>
        <v>0</v>
      </c>
      <c r="L925" s="89"/>
      <c r="N925" s="293"/>
    </row>
    <row r="926" spans="2:14" ht="15" hidden="1">
      <c r="B926" s="141"/>
      <c r="C926" s="145"/>
      <c r="D926" s="162">
        <v>334</v>
      </c>
      <c r="E926" s="43"/>
      <c r="F926" s="43"/>
      <c r="G926" s="43">
        <f t="shared" si="134"/>
        <v>334</v>
      </c>
      <c r="H926" s="43"/>
      <c r="I926" s="43"/>
      <c r="J926" s="268">
        <f t="shared" si="133"/>
        <v>334</v>
      </c>
      <c r="K926" s="89">
        <f t="shared" si="135"/>
        <v>-334</v>
      </c>
      <c r="L926" s="89"/>
      <c r="N926" s="293"/>
    </row>
    <row r="927" spans="2:14" ht="15" hidden="1">
      <c r="B927" s="143" t="s">
        <v>142</v>
      </c>
      <c r="C927" s="145"/>
      <c r="D927" s="163" t="s">
        <v>143</v>
      </c>
      <c r="E927" s="43"/>
      <c r="F927" s="43"/>
      <c r="G927" s="43">
        <f t="shared" si="134"/>
        <v>0</v>
      </c>
      <c r="H927" s="43"/>
      <c r="I927" s="43"/>
      <c r="J927" s="268">
        <f t="shared" si="133"/>
        <v>0</v>
      </c>
      <c r="K927" s="89">
        <f t="shared" si="135"/>
        <v>0</v>
      </c>
      <c r="L927" s="89"/>
      <c r="N927" s="293"/>
    </row>
    <row r="928" spans="2:14" s="84" customFormat="1" ht="15" hidden="1">
      <c r="B928" s="141"/>
      <c r="C928" s="145"/>
      <c r="D928" s="162" t="s">
        <v>97</v>
      </c>
      <c r="E928" s="98">
        <f>SUM(E929:E942)</f>
        <v>0</v>
      </c>
      <c r="F928" s="98">
        <f>SUM(F929:F942)</f>
        <v>0</v>
      </c>
      <c r="G928" s="98">
        <f>SUM(G929:G942)</f>
        <v>334</v>
      </c>
      <c r="H928" s="98">
        <f>SUM(H929:H942)</f>
        <v>0</v>
      </c>
      <c r="I928" s="98">
        <f>SUM(I929:I942)</f>
        <v>0</v>
      </c>
      <c r="J928" s="268">
        <f t="shared" si="133"/>
        <v>334</v>
      </c>
      <c r="K928" s="89">
        <f t="shared" si="135"/>
        <v>-334</v>
      </c>
      <c r="L928" s="89"/>
      <c r="N928" s="295"/>
    </row>
    <row r="929" spans="2:14" ht="15" hidden="1">
      <c r="B929" s="141"/>
      <c r="C929" s="145"/>
      <c r="D929" s="162" t="s">
        <v>98</v>
      </c>
      <c r="E929" s="43"/>
      <c r="F929" s="43"/>
      <c r="G929" s="43">
        <f aca="true" t="shared" si="136" ref="G929:G942">SUM(D929:F929)</f>
        <v>0</v>
      </c>
      <c r="H929" s="44"/>
      <c r="I929" s="43"/>
      <c r="J929" s="268">
        <f t="shared" si="133"/>
        <v>0</v>
      </c>
      <c r="K929" s="89">
        <f t="shared" si="135"/>
        <v>0</v>
      </c>
      <c r="L929" s="89"/>
      <c r="N929" s="293"/>
    </row>
    <row r="930" spans="2:14" ht="15" hidden="1">
      <c r="B930" s="141"/>
      <c r="C930" s="145"/>
      <c r="D930" s="162" t="s">
        <v>99</v>
      </c>
      <c r="E930" s="43"/>
      <c r="F930" s="43"/>
      <c r="G930" s="43">
        <f t="shared" si="136"/>
        <v>0</v>
      </c>
      <c r="H930" s="44"/>
      <c r="I930" s="43"/>
      <c r="J930" s="268">
        <f t="shared" si="133"/>
        <v>0</v>
      </c>
      <c r="K930" s="89">
        <f t="shared" si="135"/>
        <v>0</v>
      </c>
      <c r="L930" s="89"/>
      <c r="N930" s="293"/>
    </row>
    <row r="931" spans="2:14" ht="15" hidden="1">
      <c r="B931" s="141"/>
      <c r="C931" s="145"/>
      <c r="D931" s="162" t="s">
        <v>100</v>
      </c>
      <c r="E931" s="43"/>
      <c r="F931" s="43"/>
      <c r="G931" s="43">
        <f t="shared" si="136"/>
        <v>0</v>
      </c>
      <c r="H931" s="44"/>
      <c r="I931" s="43"/>
      <c r="J931" s="268">
        <f t="shared" si="133"/>
        <v>0</v>
      </c>
      <c r="K931" s="89">
        <f t="shared" si="135"/>
        <v>0</v>
      </c>
      <c r="L931" s="89"/>
      <c r="N931" s="293"/>
    </row>
    <row r="932" spans="2:14" ht="15" hidden="1">
      <c r="B932" s="141"/>
      <c r="C932" s="146"/>
      <c r="D932" s="162" t="s">
        <v>101</v>
      </c>
      <c r="E932" s="43"/>
      <c r="F932" s="43"/>
      <c r="G932" s="43">
        <f t="shared" si="136"/>
        <v>0</v>
      </c>
      <c r="H932" s="44"/>
      <c r="I932" s="43"/>
      <c r="J932" s="268">
        <f t="shared" si="133"/>
        <v>0</v>
      </c>
      <c r="K932" s="89">
        <f t="shared" si="135"/>
        <v>0</v>
      </c>
      <c r="L932" s="89"/>
      <c r="N932" s="293"/>
    </row>
    <row r="933" spans="2:14" ht="15" hidden="1">
      <c r="B933" s="141"/>
      <c r="C933" s="145"/>
      <c r="D933" s="162" t="s">
        <v>102</v>
      </c>
      <c r="E933" s="43"/>
      <c r="F933" s="43"/>
      <c r="G933" s="43">
        <f t="shared" si="136"/>
        <v>0</v>
      </c>
      <c r="H933" s="44"/>
      <c r="I933" s="43"/>
      <c r="J933" s="268">
        <f t="shared" si="133"/>
        <v>0</v>
      </c>
      <c r="K933" s="89">
        <f t="shared" si="135"/>
        <v>0</v>
      </c>
      <c r="L933" s="89"/>
      <c r="N933" s="293"/>
    </row>
    <row r="934" spans="2:14" ht="15" hidden="1">
      <c r="B934" s="141"/>
      <c r="C934" s="145"/>
      <c r="D934" s="162" t="s">
        <v>103</v>
      </c>
      <c r="E934" s="43"/>
      <c r="F934" s="43"/>
      <c r="G934" s="43">
        <f t="shared" si="136"/>
        <v>0</v>
      </c>
      <c r="H934" s="44"/>
      <c r="I934" s="43"/>
      <c r="J934" s="268">
        <f t="shared" si="133"/>
        <v>0</v>
      </c>
      <c r="K934" s="89">
        <f t="shared" si="135"/>
        <v>0</v>
      </c>
      <c r="L934" s="89"/>
      <c r="N934" s="293"/>
    </row>
    <row r="935" spans="2:14" ht="15" hidden="1">
      <c r="B935" s="141"/>
      <c r="C935" s="145"/>
      <c r="D935" s="162" t="s">
        <v>104</v>
      </c>
      <c r="E935" s="43"/>
      <c r="F935" s="43"/>
      <c r="G935" s="43">
        <f t="shared" si="136"/>
        <v>0</v>
      </c>
      <c r="H935" s="44"/>
      <c r="I935" s="43"/>
      <c r="J935" s="268">
        <f t="shared" si="133"/>
        <v>0</v>
      </c>
      <c r="K935" s="89">
        <f t="shared" si="135"/>
        <v>0</v>
      </c>
      <c r="L935" s="89"/>
      <c r="N935" s="293"/>
    </row>
    <row r="936" spans="2:14" ht="15" hidden="1">
      <c r="B936" s="141"/>
      <c r="C936" s="145"/>
      <c r="D936" s="162" t="s">
        <v>105</v>
      </c>
      <c r="E936" s="43"/>
      <c r="F936" s="43"/>
      <c r="G936" s="43">
        <f t="shared" si="136"/>
        <v>0</v>
      </c>
      <c r="H936" s="44"/>
      <c r="I936" s="43"/>
      <c r="J936" s="268">
        <f t="shared" si="133"/>
        <v>0</v>
      </c>
      <c r="K936" s="89">
        <f t="shared" si="135"/>
        <v>0</v>
      </c>
      <c r="L936" s="89"/>
      <c r="N936" s="293"/>
    </row>
    <row r="937" spans="2:14" ht="15" hidden="1">
      <c r="B937" s="141"/>
      <c r="C937" s="145"/>
      <c r="D937" s="162" t="s">
        <v>106</v>
      </c>
      <c r="E937" s="43"/>
      <c r="F937" s="43"/>
      <c r="G937" s="43">
        <f t="shared" si="136"/>
        <v>0</v>
      </c>
      <c r="H937" s="44"/>
      <c r="I937" s="43"/>
      <c r="J937" s="268">
        <f t="shared" si="133"/>
        <v>0</v>
      </c>
      <c r="K937" s="89">
        <f t="shared" si="135"/>
        <v>0</v>
      </c>
      <c r="L937" s="89"/>
      <c r="N937" s="293"/>
    </row>
    <row r="938" spans="2:14" ht="15" hidden="1">
      <c r="B938" s="141"/>
      <c r="C938" s="145"/>
      <c r="D938" s="162" t="s">
        <v>107</v>
      </c>
      <c r="E938" s="43"/>
      <c r="F938" s="43"/>
      <c r="G938" s="43">
        <f t="shared" si="136"/>
        <v>0</v>
      </c>
      <c r="H938" s="44"/>
      <c r="I938" s="43"/>
      <c r="J938" s="268">
        <f t="shared" si="133"/>
        <v>0</v>
      </c>
      <c r="K938" s="89">
        <f t="shared" si="135"/>
        <v>0</v>
      </c>
      <c r="L938" s="89"/>
      <c r="N938" s="293"/>
    </row>
    <row r="939" spans="2:14" ht="15" hidden="1">
      <c r="B939" s="141"/>
      <c r="C939" s="145"/>
      <c r="D939" s="162" t="s">
        <v>108</v>
      </c>
      <c r="E939" s="43"/>
      <c r="F939" s="43"/>
      <c r="G939" s="43">
        <f t="shared" si="136"/>
        <v>0</v>
      </c>
      <c r="H939" s="44"/>
      <c r="I939" s="43"/>
      <c r="J939" s="268">
        <f t="shared" si="133"/>
        <v>0</v>
      </c>
      <c r="K939" s="89">
        <f t="shared" si="135"/>
        <v>0</v>
      </c>
      <c r="L939" s="89"/>
      <c r="N939" s="293"/>
    </row>
    <row r="940" spans="2:14" ht="15" hidden="1">
      <c r="B940" s="141"/>
      <c r="C940" s="145"/>
      <c r="D940" s="162" t="s">
        <v>109</v>
      </c>
      <c r="E940" s="43"/>
      <c r="F940" s="43"/>
      <c r="G940" s="43">
        <f t="shared" si="136"/>
        <v>0</v>
      </c>
      <c r="H940" s="44"/>
      <c r="I940" s="43"/>
      <c r="J940" s="268">
        <f t="shared" si="133"/>
        <v>0</v>
      </c>
      <c r="K940" s="89">
        <f t="shared" si="135"/>
        <v>0</v>
      </c>
      <c r="L940" s="89"/>
      <c r="N940" s="293"/>
    </row>
    <row r="941" spans="2:14" ht="15" hidden="1">
      <c r="B941" s="141"/>
      <c r="C941" s="145"/>
      <c r="D941" s="162">
        <v>334</v>
      </c>
      <c r="E941" s="43"/>
      <c r="F941" s="43"/>
      <c r="G941" s="43">
        <f t="shared" si="136"/>
        <v>334</v>
      </c>
      <c r="H941" s="44"/>
      <c r="I941" s="43"/>
      <c r="J941" s="268">
        <f t="shared" si="133"/>
        <v>334</v>
      </c>
      <c r="K941" s="89">
        <f t="shared" si="135"/>
        <v>-334</v>
      </c>
      <c r="L941" s="89"/>
      <c r="N941" s="293"/>
    </row>
    <row r="942" spans="2:14" ht="15" hidden="1">
      <c r="B942" s="141" t="s">
        <v>144</v>
      </c>
      <c r="C942" s="145"/>
      <c r="D942" s="163" t="s">
        <v>145</v>
      </c>
      <c r="E942" s="43"/>
      <c r="F942" s="43"/>
      <c r="G942" s="43">
        <f t="shared" si="136"/>
        <v>0</v>
      </c>
      <c r="H942" s="44"/>
      <c r="I942" s="43"/>
      <c r="J942" s="268">
        <f t="shared" si="133"/>
        <v>0</v>
      </c>
      <c r="K942" s="89">
        <f t="shared" si="135"/>
        <v>0</v>
      </c>
      <c r="L942" s="89"/>
      <c r="N942" s="293"/>
    </row>
    <row r="943" spans="2:14" ht="15" hidden="1">
      <c r="B943" s="141"/>
      <c r="C943" s="145"/>
      <c r="D943" s="162" t="s">
        <v>97</v>
      </c>
      <c r="E943" s="98">
        <f>SUM(E944:E957)</f>
        <v>0</v>
      </c>
      <c r="F943" s="98">
        <f>SUM(F944:F957)</f>
        <v>0</v>
      </c>
      <c r="G943" s="98">
        <f>SUM(G944:G957)</f>
        <v>334</v>
      </c>
      <c r="H943" s="98">
        <f>SUM(H944:H957)</f>
        <v>0</v>
      </c>
      <c r="I943" s="98">
        <f>SUM(I944:I957)</f>
        <v>0</v>
      </c>
      <c r="J943" s="268">
        <f t="shared" si="133"/>
        <v>334</v>
      </c>
      <c r="K943" s="89">
        <f t="shared" si="135"/>
        <v>-334</v>
      </c>
      <c r="L943" s="89"/>
      <c r="N943" s="293"/>
    </row>
    <row r="944" spans="2:14" ht="15" hidden="1">
      <c r="B944" s="141"/>
      <c r="C944" s="145"/>
      <c r="D944" s="162" t="s">
        <v>98</v>
      </c>
      <c r="E944" s="43"/>
      <c r="F944" s="43"/>
      <c r="G944" s="98">
        <f aca="true" t="shared" si="137" ref="G944:G957">SUM(D944:F944)</f>
        <v>0</v>
      </c>
      <c r="H944" s="43"/>
      <c r="I944" s="44"/>
      <c r="J944" s="268">
        <f t="shared" si="133"/>
        <v>0</v>
      </c>
      <c r="K944" s="89">
        <f t="shared" si="135"/>
        <v>0</v>
      </c>
      <c r="L944" s="89"/>
      <c r="N944" s="293"/>
    </row>
    <row r="945" spans="2:14" ht="15" hidden="1">
      <c r="B945" s="141"/>
      <c r="C945" s="145"/>
      <c r="D945" s="162" t="s">
        <v>99</v>
      </c>
      <c r="E945" s="43"/>
      <c r="F945" s="43"/>
      <c r="G945" s="98">
        <f t="shared" si="137"/>
        <v>0</v>
      </c>
      <c r="H945" s="43"/>
      <c r="I945" s="44"/>
      <c r="J945" s="268">
        <f t="shared" si="133"/>
        <v>0</v>
      </c>
      <c r="K945" s="89">
        <f t="shared" si="135"/>
        <v>0</v>
      </c>
      <c r="L945" s="89"/>
      <c r="N945" s="293"/>
    </row>
    <row r="946" spans="2:14" ht="15" hidden="1">
      <c r="B946" s="141"/>
      <c r="C946" s="145"/>
      <c r="D946" s="162" t="s">
        <v>100</v>
      </c>
      <c r="E946" s="43"/>
      <c r="F946" s="43"/>
      <c r="G946" s="98">
        <f t="shared" si="137"/>
        <v>0</v>
      </c>
      <c r="H946" s="43"/>
      <c r="I946" s="44"/>
      <c r="J946" s="268">
        <f t="shared" si="133"/>
        <v>0</v>
      </c>
      <c r="K946" s="89">
        <f t="shared" si="135"/>
        <v>0</v>
      </c>
      <c r="L946" s="89"/>
      <c r="N946" s="293"/>
    </row>
    <row r="947" spans="2:14" ht="15" hidden="1">
      <c r="B947" s="141"/>
      <c r="C947" s="146"/>
      <c r="D947" s="162" t="s">
        <v>101</v>
      </c>
      <c r="E947" s="43"/>
      <c r="F947" s="43"/>
      <c r="G947" s="98">
        <f t="shared" si="137"/>
        <v>0</v>
      </c>
      <c r="H947" s="43"/>
      <c r="I947" s="44"/>
      <c r="J947" s="268">
        <f t="shared" si="133"/>
        <v>0</v>
      </c>
      <c r="K947" s="89">
        <f t="shared" si="135"/>
        <v>0</v>
      </c>
      <c r="L947" s="89"/>
      <c r="N947" s="293"/>
    </row>
    <row r="948" spans="2:14" ht="15" hidden="1">
      <c r="B948" s="141"/>
      <c r="C948" s="145"/>
      <c r="D948" s="162" t="s">
        <v>102</v>
      </c>
      <c r="E948" s="43"/>
      <c r="F948" s="43"/>
      <c r="G948" s="98">
        <f t="shared" si="137"/>
        <v>0</v>
      </c>
      <c r="H948" s="43"/>
      <c r="I948" s="44"/>
      <c r="J948" s="268">
        <f t="shared" si="133"/>
        <v>0</v>
      </c>
      <c r="K948" s="89">
        <f t="shared" si="135"/>
        <v>0</v>
      </c>
      <c r="L948" s="89"/>
      <c r="N948" s="293"/>
    </row>
    <row r="949" spans="2:14" ht="15" hidden="1">
      <c r="B949" s="141"/>
      <c r="C949" s="145"/>
      <c r="D949" s="162" t="s">
        <v>103</v>
      </c>
      <c r="E949" s="43"/>
      <c r="F949" s="43"/>
      <c r="G949" s="98">
        <f t="shared" si="137"/>
        <v>0</v>
      </c>
      <c r="H949" s="43"/>
      <c r="I949" s="44"/>
      <c r="J949" s="268">
        <f t="shared" si="133"/>
        <v>0</v>
      </c>
      <c r="K949" s="89">
        <f t="shared" si="135"/>
        <v>0</v>
      </c>
      <c r="L949" s="89"/>
      <c r="N949" s="293"/>
    </row>
    <row r="950" spans="2:14" ht="15" hidden="1">
      <c r="B950" s="141"/>
      <c r="C950" s="145"/>
      <c r="D950" s="162" t="s">
        <v>104</v>
      </c>
      <c r="E950" s="43"/>
      <c r="F950" s="43"/>
      <c r="G950" s="98">
        <f t="shared" si="137"/>
        <v>0</v>
      </c>
      <c r="H950" s="43"/>
      <c r="I950" s="44"/>
      <c r="J950" s="268">
        <f t="shared" si="133"/>
        <v>0</v>
      </c>
      <c r="K950" s="89">
        <f t="shared" si="135"/>
        <v>0</v>
      </c>
      <c r="L950" s="89"/>
      <c r="N950" s="293"/>
    </row>
    <row r="951" spans="2:14" ht="15" hidden="1">
      <c r="B951" s="141"/>
      <c r="C951" s="145"/>
      <c r="D951" s="162" t="s">
        <v>105</v>
      </c>
      <c r="E951" s="43"/>
      <c r="F951" s="43"/>
      <c r="G951" s="98">
        <f t="shared" si="137"/>
        <v>0</v>
      </c>
      <c r="H951" s="43"/>
      <c r="I951" s="44"/>
      <c r="J951" s="268">
        <f t="shared" si="133"/>
        <v>0</v>
      </c>
      <c r="K951" s="89">
        <f t="shared" si="135"/>
        <v>0</v>
      </c>
      <c r="L951" s="89"/>
      <c r="N951" s="293"/>
    </row>
    <row r="952" spans="2:14" ht="15" hidden="1">
      <c r="B952" s="141"/>
      <c r="C952" s="145"/>
      <c r="D952" s="162" t="s">
        <v>106</v>
      </c>
      <c r="E952" s="43"/>
      <c r="F952" s="43"/>
      <c r="G952" s="98">
        <f t="shared" si="137"/>
        <v>0</v>
      </c>
      <c r="H952" s="43"/>
      <c r="I952" s="44"/>
      <c r="J952" s="268">
        <f t="shared" si="133"/>
        <v>0</v>
      </c>
      <c r="K952" s="89">
        <f t="shared" si="135"/>
        <v>0</v>
      </c>
      <c r="L952" s="89"/>
      <c r="N952" s="293"/>
    </row>
    <row r="953" spans="2:14" ht="15" hidden="1">
      <c r="B953" s="141"/>
      <c r="C953" s="145"/>
      <c r="D953" s="162" t="s">
        <v>107</v>
      </c>
      <c r="E953" s="43"/>
      <c r="F953" s="43"/>
      <c r="G953" s="98">
        <f t="shared" si="137"/>
        <v>0</v>
      </c>
      <c r="H953" s="43"/>
      <c r="I953" s="44"/>
      <c r="J953" s="268">
        <f t="shared" si="133"/>
        <v>0</v>
      </c>
      <c r="K953" s="89">
        <f t="shared" si="135"/>
        <v>0</v>
      </c>
      <c r="L953" s="89"/>
      <c r="N953" s="293"/>
    </row>
    <row r="954" spans="2:14" ht="15" hidden="1">
      <c r="B954" s="141"/>
      <c r="C954" s="145"/>
      <c r="D954" s="162" t="s">
        <v>108</v>
      </c>
      <c r="E954" s="43"/>
      <c r="F954" s="43"/>
      <c r="G954" s="98">
        <f t="shared" si="137"/>
        <v>0</v>
      </c>
      <c r="H954" s="43"/>
      <c r="I954" s="44"/>
      <c r="J954" s="268">
        <f t="shared" si="133"/>
        <v>0</v>
      </c>
      <c r="K954" s="89">
        <f t="shared" si="135"/>
        <v>0</v>
      </c>
      <c r="L954" s="89"/>
      <c r="N954" s="293"/>
    </row>
    <row r="955" spans="2:14" ht="15" hidden="1">
      <c r="B955" s="141"/>
      <c r="C955" s="145"/>
      <c r="D955" s="162" t="s">
        <v>109</v>
      </c>
      <c r="E955" s="43"/>
      <c r="F955" s="43"/>
      <c r="G955" s="98">
        <f t="shared" si="137"/>
        <v>0</v>
      </c>
      <c r="H955" s="43"/>
      <c r="I955" s="44"/>
      <c r="J955" s="268">
        <f t="shared" si="133"/>
        <v>0</v>
      </c>
      <c r="K955" s="89">
        <f t="shared" si="135"/>
        <v>0</v>
      </c>
      <c r="L955" s="89"/>
      <c r="N955" s="293"/>
    </row>
    <row r="956" spans="2:14" ht="15" hidden="1">
      <c r="B956" s="141"/>
      <c r="C956" s="145"/>
      <c r="D956" s="162">
        <v>334</v>
      </c>
      <c r="E956" s="43"/>
      <c r="F956" s="43"/>
      <c r="G956" s="98">
        <f t="shared" si="137"/>
        <v>334</v>
      </c>
      <c r="H956" s="43"/>
      <c r="I956" s="44"/>
      <c r="J956" s="268">
        <f t="shared" si="133"/>
        <v>334</v>
      </c>
      <c r="K956" s="89">
        <f t="shared" si="135"/>
        <v>-334</v>
      </c>
      <c r="L956" s="89"/>
      <c r="N956" s="293"/>
    </row>
    <row r="957" spans="2:14" ht="15" hidden="1">
      <c r="B957" s="152" t="s">
        <v>146</v>
      </c>
      <c r="C957" s="145"/>
      <c r="D957" s="168" t="s">
        <v>147</v>
      </c>
      <c r="E957" s="43"/>
      <c r="F957" s="43"/>
      <c r="G957" s="98">
        <f t="shared" si="137"/>
        <v>0</v>
      </c>
      <c r="H957" s="43"/>
      <c r="I957" s="44"/>
      <c r="J957" s="268">
        <f t="shared" si="133"/>
        <v>0</v>
      </c>
      <c r="K957" s="89">
        <f t="shared" si="135"/>
        <v>0</v>
      </c>
      <c r="L957" s="89"/>
      <c r="N957" s="293"/>
    </row>
    <row r="958" spans="2:14" s="102" customFormat="1" ht="15" hidden="1">
      <c r="B958" s="141"/>
      <c r="C958" s="145"/>
      <c r="D958" s="162" t="s">
        <v>97</v>
      </c>
      <c r="E958" s="101">
        <f>SUM(E959:E972)</f>
        <v>0</v>
      </c>
      <c r="F958" s="101">
        <f>SUM(F959:F972)</f>
        <v>0</v>
      </c>
      <c r="G958" s="101">
        <f>SUM(G959:G972)</f>
        <v>334</v>
      </c>
      <c r="H958" s="101">
        <f>SUM(H959:H972)</f>
        <v>0</v>
      </c>
      <c r="I958" s="98">
        <f>SUM(I959:I972)</f>
        <v>0</v>
      </c>
      <c r="J958" s="268">
        <f t="shared" si="133"/>
        <v>334</v>
      </c>
      <c r="K958" s="89">
        <f t="shared" si="135"/>
        <v>-334</v>
      </c>
      <c r="L958" s="89"/>
      <c r="N958" s="297"/>
    </row>
    <row r="959" spans="2:14" ht="15" hidden="1">
      <c r="B959" s="141"/>
      <c r="C959" s="145"/>
      <c r="D959" s="162" t="s">
        <v>98</v>
      </c>
      <c r="E959" s="43"/>
      <c r="F959" s="43"/>
      <c r="G959" s="100">
        <f aca="true" t="shared" si="138" ref="G959:G972">SUM(D959:F959)</f>
        <v>0</v>
      </c>
      <c r="H959" s="44"/>
      <c r="I959" s="43"/>
      <c r="J959" s="268">
        <f t="shared" si="133"/>
        <v>0</v>
      </c>
      <c r="K959" s="89">
        <f t="shared" si="135"/>
        <v>0</v>
      </c>
      <c r="L959" s="89"/>
      <c r="N959" s="293"/>
    </row>
    <row r="960" spans="2:14" ht="15" hidden="1">
      <c r="B960" s="141"/>
      <c r="C960" s="145"/>
      <c r="D960" s="162" t="s">
        <v>99</v>
      </c>
      <c r="E960" s="43"/>
      <c r="F960" s="43"/>
      <c r="G960" s="100">
        <f t="shared" si="138"/>
        <v>0</v>
      </c>
      <c r="H960" s="44"/>
      <c r="I960" s="43"/>
      <c r="J960" s="268">
        <f t="shared" si="133"/>
        <v>0</v>
      </c>
      <c r="K960" s="89">
        <f t="shared" si="135"/>
        <v>0</v>
      </c>
      <c r="L960" s="89"/>
      <c r="N960" s="293"/>
    </row>
    <row r="961" spans="2:14" ht="15" hidden="1">
      <c r="B961" s="141"/>
      <c r="C961" s="145"/>
      <c r="D961" s="162" t="s">
        <v>100</v>
      </c>
      <c r="E961" s="43"/>
      <c r="F961" s="43"/>
      <c r="G961" s="100">
        <f t="shared" si="138"/>
        <v>0</v>
      </c>
      <c r="H961" s="44"/>
      <c r="I961" s="43"/>
      <c r="J961" s="268">
        <f t="shared" si="133"/>
        <v>0</v>
      </c>
      <c r="K961" s="89">
        <f t="shared" si="135"/>
        <v>0</v>
      </c>
      <c r="L961" s="89"/>
      <c r="N961" s="293"/>
    </row>
    <row r="962" spans="2:14" ht="15" hidden="1">
      <c r="B962" s="141"/>
      <c r="C962" s="150"/>
      <c r="D962" s="162" t="s">
        <v>101</v>
      </c>
      <c r="E962" s="43"/>
      <c r="F962" s="43"/>
      <c r="G962" s="100">
        <f t="shared" si="138"/>
        <v>0</v>
      </c>
      <c r="H962" s="44"/>
      <c r="I962" s="43"/>
      <c r="J962" s="268">
        <f t="shared" si="133"/>
        <v>0</v>
      </c>
      <c r="K962" s="89">
        <f t="shared" si="135"/>
        <v>0</v>
      </c>
      <c r="L962" s="89"/>
      <c r="N962" s="293"/>
    </row>
    <row r="963" spans="2:14" ht="15" hidden="1">
      <c r="B963" s="141"/>
      <c r="C963" s="146"/>
      <c r="D963" s="162" t="s">
        <v>102</v>
      </c>
      <c r="E963" s="43"/>
      <c r="F963" s="43"/>
      <c r="G963" s="100">
        <f t="shared" si="138"/>
        <v>0</v>
      </c>
      <c r="H963" s="44"/>
      <c r="I963" s="43"/>
      <c r="J963" s="268">
        <f t="shared" si="133"/>
        <v>0</v>
      </c>
      <c r="K963" s="89">
        <f t="shared" si="135"/>
        <v>0</v>
      </c>
      <c r="L963" s="89"/>
      <c r="N963" s="293"/>
    </row>
    <row r="964" spans="2:14" ht="15" hidden="1">
      <c r="B964" s="141"/>
      <c r="C964" s="145"/>
      <c r="D964" s="162" t="s">
        <v>103</v>
      </c>
      <c r="E964" s="43"/>
      <c r="F964" s="43"/>
      <c r="G964" s="100">
        <f t="shared" si="138"/>
        <v>0</v>
      </c>
      <c r="H964" s="44"/>
      <c r="I964" s="43"/>
      <c r="J964" s="268">
        <f t="shared" si="133"/>
        <v>0</v>
      </c>
      <c r="K964" s="89">
        <f t="shared" si="135"/>
        <v>0</v>
      </c>
      <c r="L964" s="89"/>
      <c r="N964" s="293"/>
    </row>
    <row r="965" spans="2:14" ht="15" hidden="1">
      <c r="B965" s="141"/>
      <c r="C965" s="145"/>
      <c r="D965" s="162" t="s">
        <v>104</v>
      </c>
      <c r="E965" s="43"/>
      <c r="F965" s="43"/>
      <c r="G965" s="100">
        <f t="shared" si="138"/>
        <v>0</v>
      </c>
      <c r="H965" s="44"/>
      <c r="I965" s="43"/>
      <c r="J965" s="268">
        <f aca="true" t="shared" si="139" ref="J965:J1028">SUM(G965:I965)</f>
        <v>0</v>
      </c>
      <c r="K965" s="89">
        <f t="shared" si="135"/>
        <v>0</v>
      </c>
      <c r="L965" s="89"/>
      <c r="N965" s="293"/>
    </row>
    <row r="966" spans="2:14" ht="15" hidden="1">
      <c r="B966" s="141"/>
      <c r="C966" s="145"/>
      <c r="D966" s="162" t="s">
        <v>105</v>
      </c>
      <c r="E966" s="43"/>
      <c r="F966" s="43"/>
      <c r="G966" s="100">
        <f t="shared" si="138"/>
        <v>0</v>
      </c>
      <c r="H966" s="44"/>
      <c r="I966" s="43"/>
      <c r="J966" s="268">
        <f t="shared" si="139"/>
        <v>0</v>
      </c>
      <c r="K966" s="89">
        <f t="shared" si="135"/>
        <v>0</v>
      </c>
      <c r="L966" s="89"/>
      <c r="N966" s="293"/>
    </row>
    <row r="967" spans="2:14" ht="15" hidden="1">
      <c r="B967" s="141"/>
      <c r="C967" s="145"/>
      <c r="D967" s="162" t="s">
        <v>106</v>
      </c>
      <c r="E967" s="43"/>
      <c r="F967" s="43"/>
      <c r="G967" s="100">
        <f t="shared" si="138"/>
        <v>0</v>
      </c>
      <c r="H967" s="44"/>
      <c r="I967" s="43"/>
      <c r="J967" s="268">
        <f t="shared" si="139"/>
        <v>0</v>
      </c>
      <c r="K967" s="89">
        <f t="shared" si="135"/>
        <v>0</v>
      </c>
      <c r="L967" s="89"/>
      <c r="N967" s="293"/>
    </row>
    <row r="968" spans="2:14" ht="15" hidden="1">
      <c r="B968" s="141"/>
      <c r="C968" s="145"/>
      <c r="D968" s="162" t="s">
        <v>107</v>
      </c>
      <c r="E968" s="43"/>
      <c r="F968" s="43"/>
      <c r="G968" s="100">
        <f t="shared" si="138"/>
        <v>0</v>
      </c>
      <c r="H968" s="44"/>
      <c r="I968" s="43"/>
      <c r="J968" s="268">
        <f t="shared" si="139"/>
        <v>0</v>
      </c>
      <c r="K968" s="89">
        <f t="shared" si="135"/>
        <v>0</v>
      </c>
      <c r="L968" s="89"/>
      <c r="N968" s="293"/>
    </row>
    <row r="969" spans="2:14" ht="15" hidden="1">
      <c r="B969" s="141"/>
      <c r="C969" s="145"/>
      <c r="D969" s="162" t="s">
        <v>108</v>
      </c>
      <c r="E969" s="43"/>
      <c r="F969" s="43"/>
      <c r="G969" s="100">
        <f t="shared" si="138"/>
        <v>0</v>
      </c>
      <c r="H969" s="44"/>
      <c r="I969" s="43"/>
      <c r="J969" s="268">
        <f t="shared" si="139"/>
        <v>0</v>
      </c>
      <c r="K969" s="89">
        <f t="shared" si="135"/>
        <v>0</v>
      </c>
      <c r="L969" s="89"/>
      <c r="N969" s="293"/>
    </row>
    <row r="970" spans="2:14" ht="15" hidden="1">
      <c r="B970" s="141"/>
      <c r="C970" s="145"/>
      <c r="D970" s="162" t="s">
        <v>109</v>
      </c>
      <c r="E970" s="43"/>
      <c r="F970" s="43"/>
      <c r="G970" s="100">
        <f t="shared" si="138"/>
        <v>0</v>
      </c>
      <c r="H970" s="44"/>
      <c r="I970" s="43"/>
      <c r="J970" s="268">
        <f t="shared" si="139"/>
        <v>0</v>
      </c>
      <c r="K970" s="89">
        <f t="shared" si="135"/>
        <v>0</v>
      </c>
      <c r="L970" s="89"/>
      <c r="N970" s="293"/>
    </row>
    <row r="971" spans="2:14" ht="15" hidden="1">
      <c r="B971" s="141"/>
      <c r="C971" s="145"/>
      <c r="D971" s="162">
        <v>334</v>
      </c>
      <c r="E971" s="43"/>
      <c r="F971" s="43"/>
      <c r="G971" s="100">
        <f t="shared" si="138"/>
        <v>334</v>
      </c>
      <c r="H971" s="44"/>
      <c r="I971" s="43"/>
      <c r="J971" s="268">
        <f t="shared" si="139"/>
        <v>334</v>
      </c>
      <c r="K971" s="89">
        <f t="shared" si="135"/>
        <v>-334</v>
      </c>
      <c r="L971" s="89"/>
      <c r="N971" s="293"/>
    </row>
    <row r="972" spans="2:14" ht="15" hidden="1">
      <c r="B972" s="143" t="s">
        <v>123</v>
      </c>
      <c r="C972" s="145"/>
      <c r="D972" s="166" t="s">
        <v>148</v>
      </c>
      <c r="E972" s="43"/>
      <c r="F972" s="43"/>
      <c r="G972" s="100">
        <f t="shared" si="138"/>
        <v>0</v>
      </c>
      <c r="H972" s="44"/>
      <c r="I972" s="43"/>
      <c r="J972" s="268">
        <f t="shared" si="139"/>
        <v>0</v>
      </c>
      <c r="K972" s="89">
        <f t="shared" si="135"/>
        <v>0</v>
      </c>
      <c r="L972" s="89"/>
      <c r="N972" s="293"/>
    </row>
    <row r="973" spans="2:14" s="84" customFormat="1" ht="15" hidden="1">
      <c r="B973" s="141" t="s">
        <v>149</v>
      </c>
      <c r="C973" s="145"/>
      <c r="D973" s="162" t="s">
        <v>150</v>
      </c>
      <c r="E973" s="98">
        <f>E868+E883+E928+E958+E943</f>
        <v>0</v>
      </c>
      <c r="F973" s="98">
        <f>F868+F883+F928+F958+F943</f>
        <v>0</v>
      </c>
      <c r="G973" s="98">
        <f>G868+G883+G928+G958+G943</f>
        <v>2004</v>
      </c>
      <c r="H973" s="98">
        <f>H868+H883+H928+H958+H943</f>
        <v>0</v>
      </c>
      <c r="I973" s="101">
        <f>SUM(I974:I987)</f>
        <v>0</v>
      </c>
      <c r="J973" s="268">
        <f t="shared" si="139"/>
        <v>2004</v>
      </c>
      <c r="K973" s="89">
        <f t="shared" si="135"/>
        <v>-2004</v>
      </c>
      <c r="L973" s="89"/>
      <c r="N973" s="295"/>
    </row>
    <row r="974" spans="2:14" ht="15" hidden="1">
      <c r="B974" s="143" t="s">
        <v>151</v>
      </c>
      <c r="C974" s="145"/>
      <c r="D974" s="166" t="s">
        <v>148</v>
      </c>
      <c r="E974" s="43"/>
      <c r="F974" s="43"/>
      <c r="G974" s="43"/>
      <c r="H974" s="43"/>
      <c r="I974" s="44"/>
      <c r="J974" s="268">
        <f t="shared" si="139"/>
        <v>0</v>
      </c>
      <c r="K974" s="89">
        <f t="shared" si="135"/>
        <v>0</v>
      </c>
      <c r="L974" s="89"/>
      <c r="N974" s="293"/>
    </row>
    <row r="975" spans="2:14" s="84" customFormat="1" ht="15" hidden="1">
      <c r="B975" s="143" t="s">
        <v>152</v>
      </c>
      <c r="C975" s="145"/>
      <c r="D975" s="163" t="s">
        <v>153</v>
      </c>
      <c r="E975" s="98">
        <f>E973+E974</f>
        <v>0</v>
      </c>
      <c r="F975" s="98">
        <f>F973+F974</f>
        <v>0</v>
      </c>
      <c r="G975" s="98">
        <f>G973+G974</f>
        <v>2004</v>
      </c>
      <c r="H975" s="98">
        <f>H973+H974</f>
        <v>0</v>
      </c>
      <c r="I975" s="44"/>
      <c r="J975" s="268">
        <f t="shared" si="139"/>
        <v>2004</v>
      </c>
      <c r="K975" s="89">
        <f t="shared" si="135"/>
        <v>-2004</v>
      </c>
      <c r="L975" s="89"/>
      <c r="N975" s="295"/>
    </row>
    <row r="976" spans="2:14" s="84" customFormat="1" ht="15" hidden="1">
      <c r="B976" s="141"/>
      <c r="C976" s="145"/>
      <c r="D976" s="162" t="s">
        <v>98</v>
      </c>
      <c r="E976" s="98">
        <f>SUM(E977:E980)</f>
        <v>0</v>
      </c>
      <c r="F976" s="98">
        <f>SUM(F977:F980)</f>
        <v>0</v>
      </c>
      <c r="G976" s="98">
        <f>SUM(G977:G980)</f>
        <v>10020</v>
      </c>
      <c r="H976" s="98">
        <f>SUM(H977:H980)</f>
        <v>0</v>
      </c>
      <c r="I976" s="44"/>
      <c r="J976" s="268">
        <f t="shared" si="139"/>
        <v>10020</v>
      </c>
      <c r="K976" s="89">
        <f t="shared" si="135"/>
        <v>-10020</v>
      </c>
      <c r="L976" s="89"/>
      <c r="N976" s="295"/>
    </row>
    <row r="977" spans="2:14" ht="15" hidden="1">
      <c r="B977" s="141"/>
      <c r="C977" s="145"/>
      <c r="D977" s="162" t="s">
        <v>101</v>
      </c>
      <c r="E977" s="43"/>
      <c r="F977" s="43"/>
      <c r="G977" s="100">
        <f>SUM(G978:G981)</f>
        <v>5344</v>
      </c>
      <c r="H977" s="44"/>
      <c r="I977" s="44"/>
      <c r="J977" s="268">
        <f t="shared" si="139"/>
        <v>5344</v>
      </c>
      <c r="K977" s="89">
        <f t="shared" si="135"/>
        <v>-5344</v>
      </c>
      <c r="L977" s="89"/>
      <c r="N977" s="293"/>
    </row>
    <row r="978" spans="2:14" ht="15" hidden="1">
      <c r="B978" s="141"/>
      <c r="C978" s="146"/>
      <c r="D978" s="162" t="s">
        <v>105</v>
      </c>
      <c r="E978" s="43"/>
      <c r="F978" s="43"/>
      <c r="G978" s="100">
        <f>SUM(G979:G982)</f>
        <v>2672</v>
      </c>
      <c r="H978" s="44"/>
      <c r="I978" s="44"/>
      <c r="J978" s="268">
        <f t="shared" si="139"/>
        <v>2672</v>
      </c>
      <c r="K978" s="89">
        <f t="shared" si="135"/>
        <v>-2672</v>
      </c>
      <c r="L978" s="89"/>
      <c r="N978" s="293"/>
    </row>
    <row r="979" spans="2:14" ht="15" hidden="1">
      <c r="B979" s="141"/>
      <c r="C979" s="155"/>
      <c r="D979" s="162" t="s">
        <v>108</v>
      </c>
      <c r="E979" s="43"/>
      <c r="F979" s="43"/>
      <c r="G979" s="100">
        <f>SUM(G980:G983)</f>
        <v>1336</v>
      </c>
      <c r="H979" s="44"/>
      <c r="I979" s="44"/>
      <c r="J979" s="268">
        <f t="shared" si="139"/>
        <v>1336</v>
      </c>
      <c r="K979" s="89">
        <f t="shared" si="135"/>
        <v>-1336</v>
      </c>
      <c r="L979" s="89"/>
      <c r="N979" s="293"/>
    </row>
    <row r="980" spans="2:14" ht="15" hidden="1">
      <c r="B980" s="143" t="s">
        <v>154</v>
      </c>
      <c r="C980" s="145"/>
      <c r="D980" s="163">
        <v>9034010000005000</v>
      </c>
      <c r="E980" s="43"/>
      <c r="F980" s="43"/>
      <c r="G980" s="100">
        <f>SUM(G981:G984)</f>
        <v>668</v>
      </c>
      <c r="H980" s="44"/>
      <c r="I980" s="44"/>
      <c r="J980" s="268">
        <f t="shared" si="139"/>
        <v>668</v>
      </c>
      <c r="K980" s="89">
        <f t="shared" si="135"/>
        <v>-668</v>
      </c>
      <c r="L980" s="89"/>
      <c r="N980" s="293"/>
    </row>
    <row r="981" spans="2:14" s="84" customFormat="1" ht="15" hidden="1">
      <c r="B981" s="141"/>
      <c r="C981" s="145"/>
      <c r="D981" s="162" t="s">
        <v>97</v>
      </c>
      <c r="E981" s="98">
        <f>SUM(E982:E995)</f>
        <v>0</v>
      </c>
      <c r="F981" s="98">
        <f>SUM(F982:F995)</f>
        <v>0</v>
      </c>
      <c r="G981" s="98">
        <f>SUM(G982:G995)</f>
        <v>668</v>
      </c>
      <c r="H981" s="98">
        <f>SUM(H982:H995)</f>
        <v>0</v>
      </c>
      <c r="I981" s="44"/>
      <c r="J981" s="268">
        <f t="shared" si="139"/>
        <v>668</v>
      </c>
      <c r="K981" s="89">
        <f t="shared" si="135"/>
        <v>-668</v>
      </c>
      <c r="L981" s="89"/>
      <c r="N981" s="295"/>
    </row>
    <row r="982" spans="2:14" ht="15" hidden="1">
      <c r="B982" s="141"/>
      <c r="C982" s="145"/>
      <c r="D982" s="162" t="s">
        <v>98</v>
      </c>
      <c r="E982" s="43"/>
      <c r="F982" s="43"/>
      <c r="G982" s="105">
        <f aca="true" t="shared" si="140" ref="G982:G987">SUM(D982:F982)</f>
        <v>0</v>
      </c>
      <c r="H982" s="44"/>
      <c r="I982" s="44"/>
      <c r="J982" s="268">
        <f t="shared" si="139"/>
        <v>0</v>
      </c>
      <c r="K982" s="89">
        <f aca="true" t="shared" si="141" ref="K982:K1021">E982-J982</f>
        <v>0</v>
      </c>
      <c r="L982" s="89"/>
      <c r="N982" s="293"/>
    </row>
    <row r="983" spans="2:14" ht="15" hidden="1">
      <c r="B983" s="141"/>
      <c r="C983" s="145"/>
      <c r="D983" s="162" t="s">
        <v>99</v>
      </c>
      <c r="E983" s="43"/>
      <c r="F983" s="43"/>
      <c r="G983" s="105">
        <f t="shared" si="140"/>
        <v>0</v>
      </c>
      <c r="H983" s="44"/>
      <c r="I983" s="44"/>
      <c r="J983" s="268">
        <f t="shared" si="139"/>
        <v>0</v>
      </c>
      <c r="K983" s="89">
        <f t="shared" si="141"/>
        <v>0</v>
      </c>
      <c r="L983" s="89"/>
      <c r="N983" s="293"/>
    </row>
    <row r="984" spans="2:14" ht="15" hidden="1">
      <c r="B984" s="141"/>
      <c r="C984" s="145"/>
      <c r="D984" s="162" t="s">
        <v>100</v>
      </c>
      <c r="E984" s="43"/>
      <c r="F984" s="43"/>
      <c r="G984" s="105">
        <f t="shared" si="140"/>
        <v>0</v>
      </c>
      <c r="H984" s="44"/>
      <c r="I984" s="44"/>
      <c r="J984" s="268">
        <f t="shared" si="139"/>
        <v>0</v>
      </c>
      <c r="K984" s="89">
        <f t="shared" si="141"/>
        <v>0</v>
      </c>
      <c r="L984" s="89"/>
      <c r="N984" s="293"/>
    </row>
    <row r="985" spans="2:14" ht="15" hidden="1">
      <c r="B985" s="141"/>
      <c r="C985" s="145"/>
      <c r="D985" s="162" t="s">
        <v>101</v>
      </c>
      <c r="E985" s="43"/>
      <c r="F985" s="43"/>
      <c r="G985" s="105">
        <f t="shared" si="140"/>
        <v>0</v>
      </c>
      <c r="H985" s="44"/>
      <c r="I985" s="44"/>
      <c r="J985" s="268">
        <f t="shared" si="139"/>
        <v>0</v>
      </c>
      <c r="K985" s="89">
        <f t="shared" si="141"/>
        <v>0</v>
      </c>
      <c r="L985" s="89"/>
      <c r="N985" s="293"/>
    </row>
    <row r="986" spans="2:14" ht="15" hidden="1">
      <c r="B986" s="141"/>
      <c r="C986" s="145"/>
      <c r="D986" s="162" t="s">
        <v>102</v>
      </c>
      <c r="E986" s="43"/>
      <c r="F986" s="43"/>
      <c r="G986" s="105">
        <f t="shared" si="140"/>
        <v>0</v>
      </c>
      <c r="H986" s="44"/>
      <c r="I986" s="44"/>
      <c r="J986" s="268">
        <f t="shared" si="139"/>
        <v>0</v>
      </c>
      <c r="K986" s="89">
        <f t="shared" si="141"/>
        <v>0</v>
      </c>
      <c r="L986" s="89"/>
      <c r="N986" s="293"/>
    </row>
    <row r="987" spans="2:14" ht="15" hidden="1">
      <c r="B987" s="141"/>
      <c r="C987" s="145"/>
      <c r="D987" s="162" t="s">
        <v>103</v>
      </c>
      <c r="E987" s="43"/>
      <c r="F987" s="43"/>
      <c r="G987" s="105">
        <f t="shared" si="140"/>
        <v>0</v>
      </c>
      <c r="H987" s="44"/>
      <c r="I987" s="44"/>
      <c r="J987" s="268">
        <f t="shared" si="139"/>
        <v>0</v>
      </c>
      <c r="K987" s="89">
        <f t="shared" si="141"/>
        <v>0</v>
      </c>
      <c r="L987" s="89"/>
      <c r="N987" s="293"/>
    </row>
    <row r="988" spans="2:14" ht="15" hidden="1">
      <c r="B988" s="141"/>
      <c r="C988" s="145"/>
      <c r="D988" s="162" t="s">
        <v>104</v>
      </c>
      <c r="E988" s="43"/>
      <c r="F988" s="43"/>
      <c r="G988" s="105">
        <f>SUM(D994:F994)</f>
        <v>334</v>
      </c>
      <c r="H988" s="44"/>
      <c r="I988" s="98">
        <f>I883+I898+I943+I973+I958</f>
        <v>0</v>
      </c>
      <c r="J988" s="268">
        <f t="shared" si="139"/>
        <v>334</v>
      </c>
      <c r="K988" s="89">
        <f t="shared" si="141"/>
        <v>-334</v>
      </c>
      <c r="L988" s="89"/>
      <c r="N988" s="293"/>
    </row>
    <row r="989" spans="2:14" ht="15" hidden="1">
      <c r="B989" s="141"/>
      <c r="C989" s="145"/>
      <c r="D989" s="162" t="s">
        <v>105</v>
      </c>
      <c r="E989" s="43"/>
      <c r="F989" s="43"/>
      <c r="G989" s="105">
        <f aca="true" t="shared" si="142" ref="G989:G995">SUM(D989:F989)</f>
        <v>0</v>
      </c>
      <c r="H989" s="44"/>
      <c r="I989" s="43"/>
      <c r="J989" s="268">
        <f t="shared" si="139"/>
        <v>0</v>
      </c>
      <c r="K989" s="89">
        <f t="shared" si="141"/>
        <v>0</v>
      </c>
      <c r="L989" s="89"/>
      <c r="N989" s="293"/>
    </row>
    <row r="990" spans="2:14" ht="15" hidden="1">
      <c r="B990" s="141"/>
      <c r="C990" s="145"/>
      <c r="D990" s="162" t="s">
        <v>106</v>
      </c>
      <c r="E990" s="43"/>
      <c r="F990" s="43"/>
      <c r="G990" s="105">
        <f t="shared" si="142"/>
        <v>0</v>
      </c>
      <c r="H990" s="44"/>
      <c r="I990" s="98">
        <f>I988+I989</f>
        <v>0</v>
      </c>
      <c r="J990" s="268">
        <f t="shared" si="139"/>
        <v>0</v>
      </c>
      <c r="K990" s="89">
        <f t="shared" si="141"/>
        <v>0</v>
      </c>
      <c r="L990" s="89"/>
      <c r="N990" s="293"/>
    </row>
    <row r="991" spans="2:14" ht="15" hidden="1">
      <c r="B991" s="141"/>
      <c r="C991" s="145"/>
      <c r="D991" s="162" t="s">
        <v>107</v>
      </c>
      <c r="E991" s="43"/>
      <c r="F991" s="43"/>
      <c r="G991" s="105">
        <f t="shared" si="142"/>
        <v>0</v>
      </c>
      <c r="H991" s="44"/>
      <c r="I991" s="98">
        <f>SUM(I992:I995)</f>
        <v>0</v>
      </c>
      <c r="J991" s="268">
        <f t="shared" si="139"/>
        <v>0</v>
      </c>
      <c r="K991" s="89">
        <f t="shared" si="141"/>
        <v>0</v>
      </c>
      <c r="L991" s="89"/>
      <c r="N991" s="293"/>
    </row>
    <row r="992" spans="2:14" ht="15" hidden="1">
      <c r="B992" s="141"/>
      <c r="C992" s="145"/>
      <c r="D992" s="162" t="s">
        <v>108</v>
      </c>
      <c r="E992" s="43"/>
      <c r="F992" s="43"/>
      <c r="G992" s="105">
        <f t="shared" si="142"/>
        <v>0</v>
      </c>
      <c r="H992" s="44"/>
      <c r="I992" s="44"/>
      <c r="J992" s="268">
        <f t="shared" si="139"/>
        <v>0</v>
      </c>
      <c r="K992" s="89">
        <f t="shared" si="141"/>
        <v>0</v>
      </c>
      <c r="L992" s="89"/>
      <c r="N992" s="293"/>
    </row>
    <row r="993" spans="2:14" ht="15" hidden="1">
      <c r="B993" s="141"/>
      <c r="C993" s="145"/>
      <c r="D993" s="162" t="s">
        <v>109</v>
      </c>
      <c r="E993" s="43"/>
      <c r="F993" s="43"/>
      <c r="G993" s="105">
        <f t="shared" si="142"/>
        <v>0</v>
      </c>
      <c r="H993" s="44"/>
      <c r="I993" s="44"/>
      <c r="J993" s="268">
        <f t="shared" si="139"/>
        <v>0</v>
      </c>
      <c r="K993" s="89">
        <f t="shared" si="141"/>
        <v>0</v>
      </c>
      <c r="L993" s="89"/>
      <c r="N993" s="293"/>
    </row>
    <row r="994" spans="2:14" ht="15" hidden="1">
      <c r="B994" s="141"/>
      <c r="C994" s="156"/>
      <c r="D994" s="162">
        <v>334</v>
      </c>
      <c r="E994" s="43"/>
      <c r="F994" s="43"/>
      <c r="G994" s="105">
        <f t="shared" si="142"/>
        <v>334</v>
      </c>
      <c r="H994" s="44"/>
      <c r="I994" s="44"/>
      <c r="J994" s="268">
        <f t="shared" si="139"/>
        <v>334</v>
      </c>
      <c r="K994" s="89">
        <f t="shared" si="141"/>
        <v>-334</v>
      </c>
      <c r="L994" s="89"/>
      <c r="N994" s="293"/>
    </row>
    <row r="995" spans="2:14" ht="15" hidden="1">
      <c r="B995" s="143" t="s">
        <v>155</v>
      </c>
      <c r="C995" s="156"/>
      <c r="D995" s="166" t="s">
        <v>156</v>
      </c>
      <c r="E995" s="43"/>
      <c r="F995" s="43"/>
      <c r="G995" s="105">
        <f t="shared" si="142"/>
        <v>0</v>
      </c>
      <c r="H995" s="44"/>
      <c r="I995" s="44"/>
      <c r="J995" s="268">
        <f t="shared" si="139"/>
        <v>0</v>
      </c>
      <c r="K995" s="89">
        <f t="shared" si="141"/>
        <v>0</v>
      </c>
      <c r="L995" s="89"/>
      <c r="N995" s="293"/>
    </row>
    <row r="996" spans="2:14" s="84" customFormat="1" ht="15" hidden="1">
      <c r="B996" s="151" t="s">
        <v>157</v>
      </c>
      <c r="C996" s="156"/>
      <c r="D996" s="167" t="s">
        <v>158</v>
      </c>
      <c r="E996" s="98">
        <f>E975+E976+E981</f>
        <v>0</v>
      </c>
      <c r="F996" s="98">
        <f>F975+F976+F981</f>
        <v>0</v>
      </c>
      <c r="G996" s="98">
        <f>G975+G976+G981</f>
        <v>12692</v>
      </c>
      <c r="H996" s="98">
        <f>H975+H976+H981</f>
        <v>0</v>
      </c>
      <c r="I996" s="98">
        <f>SUM(I997:I1010)</f>
        <v>0</v>
      </c>
      <c r="J996" s="268">
        <f t="shared" si="139"/>
        <v>12692</v>
      </c>
      <c r="K996" s="89">
        <f t="shared" si="141"/>
        <v>-12692</v>
      </c>
      <c r="L996" s="89"/>
      <c r="N996" s="295"/>
    </row>
    <row r="997" spans="2:14" s="97" customFormat="1" ht="15" hidden="1">
      <c r="B997" s="151"/>
      <c r="C997" s="156"/>
      <c r="D997" s="162" t="s">
        <v>97</v>
      </c>
      <c r="E997" s="94">
        <f>SUM(E998:E1011)</f>
        <v>0</v>
      </c>
      <c r="F997" s="94">
        <f>SUM(F998:F1011)</f>
        <v>0</v>
      </c>
      <c r="G997" s="94">
        <f>SUM(G998:G1011)</f>
        <v>0</v>
      </c>
      <c r="H997" s="94">
        <f>SUM(H998:H1011)</f>
        <v>0</v>
      </c>
      <c r="I997" s="44"/>
      <c r="J997" s="268">
        <f t="shared" si="139"/>
        <v>0</v>
      </c>
      <c r="K997" s="89">
        <f t="shared" si="141"/>
        <v>0</v>
      </c>
      <c r="L997" s="89"/>
      <c r="N997" s="296"/>
    </row>
    <row r="998" spans="2:14" s="97" customFormat="1" ht="15" hidden="1">
      <c r="B998" s="151"/>
      <c r="C998" s="156"/>
      <c r="D998" s="162" t="s">
        <v>98</v>
      </c>
      <c r="E998" s="94"/>
      <c r="F998" s="94"/>
      <c r="G998" s="95"/>
      <c r="H998" s="95"/>
      <c r="I998" s="44"/>
      <c r="J998" s="268">
        <f t="shared" si="139"/>
        <v>0</v>
      </c>
      <c r="K998" s="89">
        <f t="shared" si="141"/>
        <v>0</v>
      </c>
      <c r="L998" s="89"/>
      <c r="N998" s="296"/>
    </row>
    <row r="999" spans="2:14" s="97" customFormat="1" ht="15" hidden="1">
      <c r="B999" s="151"/>
      <c r="C999" s="156"/>
      <c r="D999" s="162" t="s">
        <v>99</v>
      </c>
      <c r="E999" s="94"/>
      <c r="F999" s="94"/>
      <c r="G999" s="95"/>
      <c r="H999" s="95"/>
      <c r="I999" s="44"/>
      <c r="J999" s="268">
        <f t="shared" si="139"/>
        <v>0</v>
      </c>
      <c r="K999" s="89">
        <f t="shared" si="141"/>
        <v>0</v>
      </c>
      <c r="L999" s="89"/>
      <c r="N999" s="296"/>
    </row>
    <row r="1000" spans="2:14" s="97" customFormat="1" ht="15" hidden="1">
      <c r="B1000" s="151"/>
      <c r="C1000" s="156"/>
      <c r="D1000" s="162" t="s">
        <v>100</v>
      </c>
      <c r="E1000" s="94"/>
      <c r="F1000" s="94"/>
      <c r="G1000" s="95"/>
      <c r="H1000" s="95"/>
      <c r="I1000" s="44"/>
      <c r="J1000" s="268">
        <f t="shared" si="139"/>
        <v>0</v>
      </c>
      <c r="K1000" s="89">
        <f t="shared" si="141"/>
        <v>0</v>
      </c>
      <c r="L1000" s="89"/>
      <c r="N1000" s="296"/>
    </row>
    <row r="1001" spans="2:14" s="97" customFormat="1" ht="15" hidden="1">
      <c r="B1001" s="151"/>
      <c r="C1001" s="156"/>
      <c r="D1001" s="162" t="s">
        <v>101</v>
      </c>
      <c r="E1001" s="94"/>
      <c r="F1001" s="94"/>
      <c r="G1001" s="95"/>
      <c r="H1001" s="95"/>
      <c r="I1001" s="44"/>
      <c r="J1001" s="268">
        <f t="shared" si="139"/>
        <v>0</v>
      </c>
      <c r="K1001" s="89">
        <f t="shared" si="141"/>
        <v>0</v>
      </c>
      <c r="L1001" s="89"/>
      <c r="N1001" s="296"/>
    </row>
    <row r="1002" spans="2:14" s="97" customFormat="1" ht="15" hidden="1">
      <c r="B1002" s="151"/>
      <c r="C1002" s="156"/>
      <c r="D1002" s="162" t="s">
        <v>102</v>
      </c>
      <c r="E1002" s="94"/>
      <c r="F1002" s="94"/>
      <c r="G1002" s="95"/>
      <c r="H1002" s="95"/>
      <c r="I1002" s="44"/>
      <c r="J1002" s="268">
        <f t="shared" si="139"/>
        <v>0</v>
      </c>
      <c r="K1002" s="89">
        <f t="shared" si="141"/>
        <v>0</v>
      </c>
      <c r="L1002" s="89"/>
      <c r="N1002" s="296"/>
    </row>
    <row r="1003" spans="2:14" s="97" customFormat="1" ht="15" hidden="1">
      <c r="B1003" s="151"/>
      <c r="C1003" s="156"/>
      <c r="D1003" s="162" t="s">
        <v>103</v>
      </c>
      <c r="E1003" s="94"/>
      <c r="F1003" s="94"/>
      <c r="G1003" s="95"/>
      <c r="H1003" s="95"/>
      <c r="I1003" s="44"/>
      <c r="J1003" s="268">
        <f t="shared" si="139"/>
        <v>0</v>
      </c>
      <c r="K1003" s="89">
        <f t="shared" si="141"/>
        <v>0</v>
      </c>
      <c r="L1003" s="89"/>
      <c r="N1003" s="296"/>
    </row>
    <row r="1004" spans="2:14" s="97" customFormat="1" ht="15" hidden="1">
      <c r="B1004" s="151"/>
      <c r="C1004" s="156"/>
      <c r="D1004" s="162" t="s">
        <v>104</v>
      </c>
      <c r="E1004" s="94"/>
      <c r="F1004" s="94"/>
      <c r="G1004" s="95"/>
      <c r="H1004" s="95"/>
      <c r="I1004" s="44"/>
      <c r="J1004" s="268">
        <f t="shared" si="139"/>
        <v>0</v>
      </c>
      <c r="K1004" s="89">
        <f t="shared" si="141"/>
        <v>0</v>
      </c>
      <c r="L1004" s="89"/>
      <c r="N1004" s="296"/>
    </row>
    <row r="1005" spans="2:14" s="97" customFormat="1" ht="15" hidden="1">
      <c r="B1005" s="151"/>
      <c r="C1005" s="156"/>
      <c r="D1005" s="162" t="s">
        <v>105</v>
      </c>
      <c r="E1005" s="94"/>
      <c r="F1005" s="94"/>
      <c r="G1005" s="95"/>
      <c r="H1005" s="95"/>
      <c r="I1005" s="44"/>
      <c r="J1005" s="268">
        <f t="shared" si="139"/>
        <v>0</v>
      </c>
      <c r="K1005" s="89">
        <f t="shared" si="141"/>
        <v>0</v>
      </c>
      <c r="L1005" s="89"/>
      <c r="N1005" s="296"/>
    </row>
    <row r="1006" spans="2:14" s="97" customFormat="1" ht="15" hidden="1">
      <c r="B1006" s="151"/>
      <c r="C1006" s="156"/>
      <c r="D1006" s="162" t="s">
        <v>106</v>
      </c>
      <c r="E1006" s="94"/>
      <c r="F1006" s="94"/>
      <c r="G1006" s="95"/>
      <c r="H1006" s="95"/>
      <c r="I1006" s="44"/>
      <c r="J1006" s="268">
        <f t="shared" si="139"/>
        <v>0</v>
      </c>
      <c r="K1006" s="89">
        <f t="shared" si="141"/>
        <v>0</v>
      </c>
      <c r="L1006" s="89"/>
      <c r="N1006" s="296"/>
    </row>
    <row r="1007" spans="2:14" s="97" customFormat="1" ht="15" hidden="1">
      <c r="B1007" s="151"/>
      <c r="C1007" s="156"/>
      <c r="D1007" s="162" t="s">
        <v>107</v>
      </c>
      <c r="E1007" s="94"/>
      <c r="F1007" s="94"/>
      <c r="G1007" s="95"/>
      <c r="H1007" s="95"/>
      <c r="I1007" s="44"/>
      <c r="J1007" s="268">
        <f t="shared" si="139"/>
        <v>0</v>
      </c>
      <c r="K1007" s="89">
        <f t="shared" si="141"/>
        <v>0</v>
      </c>
      <c r="L1007" s="89"/>
      <c r="N1007" s="296"/>
    </row>
    <row r="1008" spans="2:14" s="97" customFormat="1" ht="15" hidden="1">
      <c r="B1008" s="151"/>
      <c r="C1008" s="156"/>
      <c r="D1008" s="162" t="s">
        <v>108</v>
      </c>
      <c r="E1008" s="94"/>
      <c r="F1008" s="94"/>
      <c r="G1008" s="95"/>
      <c r="H1008" s="95"/>
      <c r="I1008" s="44"/>
      <c r="J1008" s="268">
        <f t="shared" si="139"/>
        <v>0</v>
      </c>
      <c r="K1008" s="89">
        <f t="shared" si="141"/>
        <v>0</v>
      </c>
      <c r="L1008" s="89"/>
      <c r="N1008" s="296"/>
    </row>
    <row r="1009" spans="2:14" s="97" customFormat="1" ht="15" hidden="1">
      <c r="B1009" s="151"/>
      <c r="C1009" s="155"/>
      <c r="D1009" s="162" t="s">
        <v>109</v>
      </c>
      <c r="E1009" s="94"/>
      <c r="F1009" s="94"/>
      <c r="G1009" s="95"/>
      <c r="H1009" s="95"/>
      <c r="I1009" s="44"/>
      <c r="J1009" s="268">
        <f t="shared" si="139"/>
        <v>0</v>
      </c>
      <c r="K1009" s="89">
        <f t="shared" si="141"/>
        <v>0</v>
      </c>
      <c r="L1009" s="89"/>
      <c r="N1009" s="296"/>
    </row>
    <row r="1010" spans="2:14" s="97" customFormat="1" ht="15" hidden="1">
      <c r="B1010" s="151"/>
      <c r="C1010" s="145"/>
      <c r="D1010" s="162">
        <v>334</v>
      </c>
      <c r="E1010" s="94"/>
      <c r="F1010" s="94"/>
      <c r="G1010" s="95"/>
      <c r="H1010" s="95"/>
      <c r="I1010" s="44"/>
      <c r="J1010" s="268">
        <f t="shared" si="139"/>
        <v>0</v>
      </c>
      <c r="K1010" s="89">
        <f t="shared" si="141"/>
        <v>0</v>
      </c>
      <c r="L1010" s="89"/>
      <c r="N1010" s="296"/>
    </row>
    <row r="1011" spans="2:14" s="97" customFormat="1" ht="15" hidden="1">
      <c r="B1011" s="151" t="s">
        <v>159</v>
      </c>
      <c r="C1011" s="145"/>
      <c r="D1011" s="170" t="s">
        <v>198</v>
      </c>
      <c r="E1011" s="94"/>
      <c r="F1011" s="94"/>
      <c r="G1011" s="95"/>
      <c r="H1011" s="95"/>
      <c r="I1011" s="98">
        <f>I990+I991+I996</f>
        <v>0</v>
      </c>
      <c r="J1011" s="268">
        <f t="shared" si="139"/>
        <v>0</v>
      </c>
      <c r="K1011" s="89">
        <f t="shared" si="141"/>
        <v>0</v>
      </c>
      <c r="L1011" s="89"/>
      <c r="N1011" s="296"/>
    </row>
    <row r="1012" spans="2:14" s="97" customFormat="1" ht="15" hidden="1">
      <c r="B1012" s="151"/>
      <c r="C1012" s="145"/>
      <c r="D1012" s="170"/>
      <c r="E1012" s="94"/>
      <c r="F1012" s="94"/>
      <c r="G1012" s="44">
        <f aca="true" t="shared" si="143" ref="G1012:G1019">SUM(D1012:F1012)</f>
        <v>0</v>
      </c>
      <c r="H1012" s="95"/>
      <c r="I1012" s="94">
        <f>SUM(I1013:I1032)</f>
        <v>0</v>
      </c>
      <c r="J1012" s="268">
        <f t="shared" si="139"/>
        <v>0</v>
      </c>
      <c r="K1012" s="89">
        <f t="shared" si="141"/>
        <v>0</v>
      </c>
      <c r="L1012" s="89"/>
      <c r="N1012" s="296"/>
    </row>
    <row r="1013" spans="2:14" s="97" customFormat="1" ht="15" hidden="1">
      <c r="B1013" s="151"/>
      <c r="C1013" s="145"/>
      <c r="D1013" s="167" t="s">
        <v>160</v>
      </c>
      <c r="E1013" s="94"/>
      <c r="F1013" s="94"/>
      <c r="G1013" s="44">
        <f t="shared" si="143"/>
        <v>0</v>
      </c>
      <c r="H1013" s="95"/>
      <c r="I1013" s="95"/>
      <c r="J1013" s="268">
        <f t="shared" si="139"/>
        <v>0</v>
      </c>
      <c r="K1013" s="89">
        <f t="shared" si="141"/>
        <v>0</v>
      </c>
      <c r="L1013" s="89"/>
      <c r="N1013" s="296"/>
    </row>
    <row r="1014" spans="2:14" s="97" customFormat="1" ht="15" hidden="1">
      <c r="B1014" s="151"/>
      <c r="C1014" s="145"/>
      <c r="D1014" s="167" t="s">
        <v>161</v>
      </c>
      <c r="E1014" s="94"/>
      <c r="F1014" s="94"/>
      <c r="G1014" s="44">
        <f t="shared" si="143"/>
        <v>0</v>
      </c>
      <c r="H1014" s="95"/>
      <c r="I1014" s="95"/>
      <c r="J1014" s="268">
        <f t="shared" si="139"/>
        <v>0</v>
      </c>
      <c r="K1014" s="89">
        <f t="shared" si="141"/>
        <v>0</v>
      </c>
      <c r="L1014" s="89"/>
      <c r="N1014" s="296"/>
    </row>
    <row r="1015" spans="2:14" s="97" customFormat="1" ht="15" hidden="1">
      <c r="B1015" s="151"/>
      <c r="C1015" s="145"/>
      <c r="D1015" s="167" t="s">
        <v>162</v>
      </c>
      <c r="E1015" s="94"/>
      <c r="F1015" s="94"/>
      <c r="G1015" s="44">
        <f t="shared" si="143"/>
        <v>0</v>
      </c>
      <c r="H1015" s="95"/>
      <c r="I1015" s="95"/>
      <c r="J1015" s="268">
        <f t="shared" si="139"/>
        <v>0</v>
      </c>
      <c r="K1015" s="89">
        <f t="shared" si="141"/>
        <v>0</v>
      </c>
      <c r="L1015" s="89"/>
      <c r="N1015" s="296"/>
    </row>
    <row r="1016" spans="2:14" s="97" customFormat="1" ht="15" hidden="1">
      <c r="B1016" s="151"/>
      <c r="C1016" s="145"/>
      <c r="D1016" s="167"/>
      <c r="E1016" s="94"/>
      <c r="F1016" s="94"/>
      <c r="G1016" s="44">
        <f t="shared" si="143"/>
        <v>0</v>
      </c>
      <c r="H1016" s="95"/>
      <c r="I1016" s="95"/>
      <c r="J1016" s="268">
        <f t="shared" si="139"/>
        <v>0</v>
      </c>
      <c r="K1016" s="89">
        <f t="shared" si="141"/>
        <v>0</v>
      </c>
      <c r="L1016" s="89"/>
      <c r="N1016" s="296"/>
    </row>
    <row r="1017" spans="2:14" s="97" customFormat="1" ht="15" hidden="1">
      <c r="B1017" s="151" t="s">
        <v>163</v>
      </c>
      <c r="C1017" s="145"/>
      <c r="D1017" s="167" t="s">
        <v>164</v>
      </c>
      <c r="E1017" s="94"/>
      <c r="F1017" s="94"/>
      <c r="G1017" s="105">
        <f t="shared" si="143"/>
        <v>0</v>
      </c>
      <c r="H1017" s="95"/>
      <c r="I1017" s="95"/>
      <c r="J1017" s="268">
        <f t="shared" si="139"/>
        <v>0</v>
      </c>
      <c r="K1017" s="89">
        <f t="shared" si="141"/>
        <v>0</v>
      </c>
      <c r="L1017" s="89"/>
      <c r="N1017" s="296"/>
    </row>
    <row r="1018" spans="2:14" s="97" customFormat="1" ht="15" hidden="1">
      <c r="B1018" s="151"/>
      <c r="C1018" s="145"/>
      <c r="D1018" s="167"/>
      <c r="E1018" s="94"/>
      <c r="F1018" s="94"/>
      <c r="G1018" s="44">
        <f t="shared" si="143"/>
        <v>0</v>
      </c>
      <c r="H1018" s="95"/>
      <c r="I1018" s="95"/>
      <c r="J1018" s="268">
        <f t="shared" si="139"/>
        <v>0</v>
      </c>
      <c r="K1018" s="89">
        <f t="shared" si="141"/>
        <v>0</v>
      </c>
      <c r="L1018" s="89"/>
      <c r="N1018" s="296"/>
    </row>
    <row r="1019" spans="2:14" s="97" customFormat="1" ht="15" hidden="1">
      <c r="B1019" s="143" t="s">
        <v>28</v>
      </c>
      <c r="C1019" s="145"/>
      <c r="D1019" s="166" t="s">
        <v>165</v>
      </c>
      <c r="E1019" s="94"/>
      <c r="F1019" s="94"/>
      <c r="G1019" s="44">
        <f t="shared" si="143"/>
        <v>0</v>
      </c>
      <c r="H1019" s="95"/>
      <c r="I1019" s="95"/>
      <c r="J1019" s="268">
        <f t="shared" si="139"/>
        <v>0</v>
      </c>
      <c r="K1019" s="89">
        <f t="shared" si="141"/>
        <v>0</v>
      </c>
      <c r="L1019" s="89"/>
      <c r="N1019" s="296"/>
    </row>
    <row r="1020" spans="2:14" s="84" customFormat="1" ht="15" hidden="1">
      <c r="B1020" s="149" t="s">
        <v>206</v>
      </c>
      <c r="C1020" s="145"/>
      <c r="D1020" s="178" t="s">
        <v>290</v>
      </c>
      <c r="E1020" s="98">
        <f>SUM(E1014:E1018)</f>
        <v>0</v>
      </c>
      <c r="F1020" s="98">
        <f>SUM(F1014:F1018)</f>
        <v>0</v>
      </c>
      <c r="G1020" s="98">
        <f>SUM(G1014:G1018)</f>
        <v>0</v>
      </c>
      <c r="H1020" s="98">
        <f>SUM(H1014:H1018)</f>
        <v>0</v>
      </c>
      <c r="I1020" s="95"/>
      <c r="J1020" s="268">
        <f t="shared" si="139"/>
        <v>0</v>
      </c>
      <c r="K1020" s="89">
        <f t="shared" si="141"/>
        <v>0</v>
      </c>
      <c r="L1020" s="89"/>
      <c r="N1020" s="295"/>
    </row>
    <row r="1021" spans="2:14" s="97" customFormat="1" ht="15" hidden="1">
      <c r="B1021" s="151"/>
      <c r="C1021" s="150"/>
      <c r="D1021" s="189" t="s">
        <v>289</v>
      </c>
      <c r="E1021" s="190">
        <f>E1022</f>
        <v>0</v>
      </c>
      <c r="F1021" s="190">
        <f>F1022</f>
        <v>0</v>
      </c>
      <c r="G1021" s="90">
        <f>G1022</f>
        <v>0</v>
      </c>
      <c r="H1021" s="100">
        <f>H1022</f>
        <v>0</v>
      </c>
      <c r="I1021" s="105">
        <f>I1022</f>
        <v>0</v>
      </c>
      <c r="J1021" s="268">
        <f t="shared" si="139"/>
        <v>0</v>
      </c>
      <c r="K1021" s="179">
        <f t="shared" si="141"/>
        <v>0</v>
      </c>
      <c r="L1021" s="179">
        <f>F1021-J1021</f>
        <v>0</v>
      </c>
      <c r="N1021" s="296"/>
    </row>
    <row r="1022" spans="2:14" s="97" customFormat="1" ht="25.5" hidden="1">
      <c r="B1022" s="149" t="s">
        <v>208</v>
      </c>
      <c r="C1022" s="145"/>
      <c r="D1022" s="193" t="s">
        <v>214</v>
      </c>
      <c r="E1022" s="94"/>
      <c r="F1022" s="94"/>
      <c r="G1022" s="112"/>
      <c r="H1022" s="94"/>
      <c r="I1022" s="95"/>
      <c r="J1022" s="268">
        <f t="shared" si="139"/>
        <v>0</v>
      </c>
      <c r="K1022" s="89"/>
      <c r="L1022" s="89">
        <f>F1022-J1022</f>
        <v>0</v>
      </c>
      <c r="N1022" s="296"/>
    </row>
    <row r="1023" spans="2:14" s="97" customFormat="1" ht="15" hidden="1">
      <c r="B1023" s="151"/>
      <c r="C1023" s="150"/>
      <c r="D1023" s="176" t="s">
        <v>106</v>
      </c>
      <c r="E1023" s="190">
        <f>E1024</f>
        <v>0</v>
      </c>
      <c r="F1023" s="190">
        <f>F1024</f>
        <v>0</v>
      </c>
      <c r="G1023" s="90">
        <f>G1024</f>
        <v>0</v>
      </c>
      <c r="H1023" s="100">
        <f>H1024</f>
        <v>0</v>
      </c>
      <c r="I1023" s="100">
        <f>I1024</f>
        <v>0</v>
      </c>
      <c r="J1023" s="268">
        <f t="shared" si="139"/>
        <v>0</v>
      </c>
      <c r="K1023" s="179">
        <f>E1023-J1023</f>
        <v>0</v>
      </c>
      <c r="L1023" s="179">
        <f>F1023-J1023</f>
        <v>0</v>
      </c>
      <c r="N1023" s="296"/>
    </row>
    <row r="1024" spans="2:14" s="97" customFormat="1" ht="38.25" hidden="1">
      <c r="B1024" s="149" t="s">
        <v>209</v>
      </c>
      <c r="C1024" s="145"/>
      <c r="D1024" s="192" t="s">
        <v>291</v>
      </c>
      <c r="E1024" s="94"/>
      <c r="F1024" s="94"/>
      <c r="G1024" s="112"/>
      <c r="H1024" s="94"/>
      <c r="I1024" s="94"/>
      <c r="J1024" s="268">
        <f t="shared" si="139"/>
        <v>0</v>
      </c>
      <c r="K1024" s="132"/>
      <c r="L1024" s="89">
        <f>F1024-J1024</f>
        <v>0</v>
      </c>
      <c r="N1024" s="296"/>
    </row>
    <row r="1025" spans="2:14" s="97" customFormat="1" ht="15" hidden="1">
      <c r="B1025" s="151"/>
      <c r="C1025" s="150"/>
      <c r="D1025" s="189" t="s">
        <v>292</v>
      </c>
      <c r="E1025" s="190">
        <f>E1026</f>
        <v>0</v>
      </c>
      <c r="F1025" s="190">
        <f>F1026</f>
        <v>0</v>
      </c>
      <c r="G1025" s="90">
        <f>G1026</f>
        <v>0</v>
      </c>
      <c r="H1025" s="100">
        <f>H1026</f>
        <v>0</v>
      </c>
      <c r="I1025" s="100">
        <f>I1026</f>
        <v>0</v>
      </c>
      <c r="J1025" s="268">
        <f t="shared" si="139"/>
        <v>0</v>
      </c>
      <c r="K1025" s="179">
        <f>E1025-J1025</f>
        <v>0</v>
      </c>
      <c r="L1025" s="179">
        <f>F1025-J1025</f>
        <v>0</v>
      </c>
      <c r="N1025" s="296"/>
    </row>
    <row r="1026" spans="2:14" s="97" customFormat="1" ht="15" hidden="1">
      <c r="B1026" s="151"/>
      <c r="C1026" s="145"/>
      <c r="D1026" s="167"/>
      <c r="E1026" s="94"/>
      <c r="F1026" s="94"/>
      <c r="G1026" s="113"/>
      <c r="H1026" s="94"/>
      <c r="I1026" s="95"/>
      <c r="J1026" s="268">
        <f t="shared" si="139"/>
        <v>0</v>
      </c>
      <c r="K1026" s="89">
        <f>E1026-J1026</f>
        <v>0</v>
      </c>
      <c r="L1026" s="89"/>
      <c r="N1026" s="296"/>
    </row>
    <row r="1027" spans="2:14" s="97" customFormat="1" ht="15" hidden="1">
      <c r="B1027" s="151"/>
      <c r="C1027" s="145"/>
      <c r="D1027" s="167"/>
      <c r="E1027" s="94"/>
      <c r="F1027" s="94"/>
      <c r="G1027" s="113"/>
      <c r="H1027" s="94"/>
      <c r="I1027" s="95"/>
      <c r="J1027" s="268">
        <f t="shared" si="139"/>
        <v>0</v>
      </c>
      <c r="K1027" s="89">
        <f>E1027-J1027</f>
        <v>0</v>
      </c>
      <c r="L1027" s="89"/>
      <c r="N1027" s="296"/>
    </row>
    <row r="1028" spans="2:14" s="97" customFormat="1" ht="15" hidden="1">
      <c r="B1028" s="143" t="s">
        <v>28</v>
      </c>
      <c r="C1028" s="146"/>
      <c r="D1028" s="166" t="s">
        <v>207</v>
      </c>
      <c r="E1028" s="94"/>
      <c r="F1028" s="94"/>
      <c r="G1028" s="113"/>
      <c r="H1028" s="94"/>
      <c r="I1028" s="95"/>
      <c r="J1028" s="268">
        <f t="shared" si="139"/>
        <v>0</v>
      </c>
      <c r="K1028" s="89">
        <f>E1028-J1028</f>
        <v>0</v>
      </c>
      <c r="L1028" s="89"/>
      <c r="N1028" s="296"/>
    </row>
    <row r="1029" spans="2:14" s="84" customFormat="1" ht="15" hidden="1">
      <c r="B1029" s="143"/>
      <c r="C1029" s="145"/>
      <c r="D1029" s="166"/>
      <c r="E1029" s="98">
        <f>SUM(E1021:E1026)</f>
        <v>0</v>
      </c>
      <c r="F1029" s="98">
        <f>SUM(F1021:F1026)</f>
        <v>0</v>
      </c>
      <c r="G1029" s="98">
        <f>SUM(G1021:G1026)</f>
        <v>0</v>
      </c>
      <c r="H1029" s="98">
        <f>SUM(H1021:H1028)</f>
        <v>0</v>
      </c>
      <c r="I1029" s="98">
        <f>SUM(I1021:I1028)</f>
        <v>0</v>
      </c>
      <c r="J1029" s="268">
        <f aca="true" t="shared" si="144" ref="J1029:J1092">SUM(G1029:I1029)</f>
        <v>0</v>
      </c>
      <c r="K1029" s="98">
        <f>SUM(K1021:K1028)</f>
        <v>0</v>
      </c>
      <c r="L1029" s="98">
        <f>SUM(L1021:L1028)</f>
        <v>0</v>
      </c>
      <c r="N1029" s="295"/>
    </row>
    <row r="1030" spans="2:14" s="84" customFormat="1" ht="15" hidden="1">
      <c r="B1030" s="143" t="s">
        <v>241</v>
      </c>
      <c r="C1030" s="145"/>
      <c r="D1030" s="166"/>
      <c r="E1030" s="98"/>
      <c r="F1030" s="98"/>
      <c r="G1030" s="98"/>
      <c r="H1030" s="98"/>
      <c r="I1030" s="98"/>
      <c r="J1030" s="268">
        <f t="shared" si="144"/>
        <v>0</v>
      </c>
      <c r="K1030" s="98"/>
      <c r="L1030" s="98"/>
      <c r="N1030" s="295"/>
    </row>
    <row r="1031" spans="2:14" s="84" customFormat="1" ht="15" hidden="1">
      <c r="B1031" s="151"/>
      <c r="C1031" s="145"/>
      <c r="D1031" s="167"/>
      <c r="E1031" s="98">
        <f>+E1033+E1037+E1043+E1045+E1050+E1055+E1062+E1049</f>
        <v>0</v>
      </c>
      <c r="F1031" s="98">
        <f>+F1033+F1037+F1043+F1045+F1050+F1055+F1062+F1049</f>
        <v>0</v>
      </c>
      <c r="G1031" s="98">
        <f>+G1033+G1037+G1043+G1045+G1050+G1055+G1062+G1049</f>
        <v>0</v>
      </c>
      <c r="H1031" s="98"/>
      <c r="I1031" s="98"/>
      <c r="J1031" s="268">
        <f t="shared" si="144"/>
        <v>0</v>
      </c>
      <c r="K1031" s="98">
        <f aca="true" t="shared" si="145" ref="K1031:K1078">E1031-J1031</f>
        <v>0</v>
      </c>
      <c r="L1031" s="98">
        <f>F1031-J1031</f>
        <v>0</v>
      </c>
      <c r="N1031" s="295"/>
    </row>
    <row r="1032" spans="2:14" s="97" customFormat="1" ht="25.5" hidden="1">
      <c r="B1032" s="151" t="s">
        <v>215</v>
      </c>
      <c r="C1032" s="145"/>
      <c r="D1032" s="167" t="s">
        <v>217</v>
      </c>
      <c r="E1032" s="94"/>
      <c r="F1032" s="94"/>
      <c r="G1032" s="94"/>
      <c r="H1032" s="94"/>
      <c r="I1032" s="95"/>
      <c r="J1032" s="268">
        <f t="shared" si="144"/>
        <v>0</v>
      </c>
      <c r="K1032" s="89">
        <f t="shared" si="145"/>
        <v>0</v>
      </c>
      <c r="L1032" s="89"/>
      <c r="N1032" s="296"/>
    </row>
    <row r="1033" spans="2:14" s="97" customFormat="1" ht="15" hidden="1">
      <c r="B1033" s="151"/>
      <c r="C1033" s="145"/>
      <c r="D1033" s="189" t="s">
        <v>240</v>
      </c>
      <c r="E1033" s="94"/>
      <c r="F1033" s="94"/>
      <c r="G1033" s="94"/>
      <c r="H1033" s="94"/>
      <c r="I1033" s="94"/>
      <c r="J1033" s="268">
        <f t="shared" si="144"/>
        <v>0</v>
      </c>
      <c r="K1033" s="89">
        <f t="shared" si="145"/>
        <v>0</v>
      </c>
      <c r="L1033" s="89">
        <f aca="true" t="shared" si="146" ref="L1033:L1041">F1033-J1033</f>
        <v>0</v>
      </c>
      <c r="N1033" s="296"/>
    </row>
    <row r="1034" spans="2:14" s="97" customFormat="1" ht="15" hidden="1">
      <c r="B1034" s="151"/>
      <c r="C1034" s="145"/>
      <c r="D1034" s="189" t="s">
        <v>220</v>
      </c>
      <c r="E1034" s="94"/>
      <c r="F1034" s="94"/>
      <c r="G1034" s="94"/>
      <c r="H1034" s="94"/>
      <c r="I1034" s="94"/>
      <c r="J1034" s="268">
        <f t="shared" si="144"/>
        <v>0</v>
      </c>
      <c r="K1034" s="89">
        <f t="shared" si="145"/>
        <v>0</v>
      </c>
      <c r="L1034" s="89">
        <f t="shared" si="146"/>
        <v>0</v>
      </c>
      <c r="N1034" s="296"/>
    </row>
    <row r="1035" spans="2:14" s="97" customFormat="1" ht="15" hidden="1">
      <c r="B1035" s="151"/>
      <c r="C1035" s="145"/>
      <c r="D1035" s="167" t="s">
        <v>218</v>
      </c>
      <c r="E1035" s="94"/>
      <c r="F1035" s="94"/>
      <c r="G1035" s="94"/>
      <c r="H1035" s="94"/>
      <c r="I1035" s="94"/>
      <c r="J1035" s="268">
        <f t="shared" si="144"/>
        <v>0</v>
      </c>
      <c r="K1035" s="89">
        <f t="shared" si="145"/>
        <v>0</v>
      </c>
      <c r="L1035" s="89">
        <f t="shared" si="146"/>
        <v>0</v>
      </c>
      <c r="N1035" s="296"/>
    </row>
    <row r="1036" spans="2:14" s="97" customFormat="1" ht="25.5" hidden="1">
      <c r="B1036" s="151" t="s">
        <v>216</v>
      </c>
      <c r="C1036" s="145"/>
      <c r="D1036" s="167" t="s">
        <v>219</v>
      </c>
      <c r="E1036" s="94"/>
      <c r="F1036" s="94"/>
      <c r="G1036" s="94"/>
      <c r="H1036" s="94"/>
      <c r="I1036" s="94"/>
      <c r="J1036" s="268">
        <f t="shared" si="144"/>
        <v>0</v>
      </c>
      <c r="K1036" s="89">
        <f t="shared" si="145"/>
        <v>0</v>
      </c>
      <c r="L1036" s="89">
        <f t="shared" si="146"/>
        <v>0</v>
      </c>
      <c r="N1036" s="296"/>
    </row>
    <row r="1037" spans="2:14" s="97" customFormat="1" ht="15" hidden="1">
      <c r="B1037" s="151"/>
      <c r="C1037" s="145"/>
      <c r="D1037" s="189" t="s">
        <v>238</v>
      </c>
      <c r="E1037" s="94"/>
      <c r="F1037" s="94"/>
      <c r="G1037" s="94"/>
      <c r="H1037" s="94"/>
      <c r="I1037" s="94"/>
      <c r="J1037" s="268">
        <f t="shared" si="144"/>
        <v>0</v>
      </c>
      <c r="K1037" s="89">
        <f t="shared" si="145"/>
        <v>0</v>
      </c>
      <c r="L1037" s="89">
        <f t="shared" si="146"/>
        <v>0</v>
      </c>
      <c r="N1037" s="296"/>
    </row>
    <row r="1038" spans="2:14" s="97" customFormat="1" ht="15" hidden="1">
      <c r="B1038" s="151"/>
      <c r="C1038" s="145"/>
      <c r="D1038" s="189" t="s">
        <v>240</v>
      </c>
      <c r="E1038" s="94"/>
      <c r="F1038" s="94"/>
      <c r="G1038" s="94"/>
      <c r="H1038" s="94"/>
      <c r="I1038" s="94"/>
      <c r="J1038" s="268">
        <f t="shared" si="144"/>
        <v>0</v>
      </c>
      <c r="K1038" s="89">
        <f t="shared" si="145"/>
        <v>0</v>
      </c>
      <c r="L1038" s="89">
        <f t="shared" si="146"/>
        <v>0</v>
      </c>
      <c r="N1038" s="296"/>
    </row>
    <row r="1039" spans="2:14" s="97" customFormat="1" ht="15" hidden="1">
      <c r="B1039" s="151"/>
      <c r="C1039" s="145"/>
      <c r="D1039" s="167" t="s">
        <v>220</v>
      </c>
      <c r="E1039" s="94"/>
      <c r="F1039" s="94"/>
      <c r="G1039" s="94"/>
      <c r="H1039" s="94"/>
      <c r="I1039" s="94"/>
      <c r="J1039" s="268">
        <f t="shared" si="144"/>
        <v>0</v>
      </c>
      <c r="K1039" s="89">
        <f t="shared" si="145"/>
        <v>0</v>
      </c>
      <c r="L1039" s="89">
        <f t="shared" si="146"/>
        <v>0</v>
      </c>
      <c r="N1039" s="296"/>
    </row>
    <row r="1040" spans="2:14" s="97" customFormat="1" ht="15" hidden="1">
      <c r="B1040" s="151"/>
      <c r="C1040" s="145"/>
      <c r="D1040" s="167" t="s">
        <v>221</v>
      </c>
      <c r="E1040" s="94"/>
      <c r="F1040" s="94"/>
      <c r="G1040" s="94"/>
      <c r="H1040" s="94"/>
      <c r="I1040" s="94"/>
      <c r="J1040" s="268">
        <f t="shared" si="144"/>
        <v>0</v>
      </c>
      <c r="K1040" s="89">
        <f t="shared" si="145"/>
        <v>0</v>
      </c>
      <c r="L1040" s="89">
        <f t="shared" si="146"/>
        <v>0</v>
      </c>
      <c r="N1040" s="296"/>
    </row>
    <row r="1041" spans="2:14" s="97" customFormat="1" ht="15" hidden="1">
      <c r="B1041" s="151"/>
      <c r="C1041" s="145"/>
      <c r="D1041" s="167"/>
      <c r="E1041" s="94"/>
      <c r="F1041" s="94"/>
      <c r="G1041" s="94"/>
      <c r="H1041" s="94"/>
      <c r="I1041" s="94"/>
      <c r="J1041" s="268">
        <f t="shared" si="144"/>
        <v>0</v>
      </c>
      <c r="K1041" s="89">
        <f t="shared" si="145"/>
        <v>0</v>
      </c>
      <c r="L1041" s="89">
        <f t="shared" si="146"/>
        <v>0</v>
      </c>
      <c r="N1041" s="296"/>
    </row>
    <row r="1042" spans="2:14" s="97" customFormat="1" ht="15" hidden="1">
      <c r="B1042" s="151" t="s">
        <v>222</v>
      </c>
      <c r="C1042" s="145"/>
      <c r="D1042" s="167" t="s">
        <v>225</v>
      </c>
      <c r="E1042" s="94"/>
      <c r="F1042" s="94"/>
      <c r="G1042" s="94"/>
      <c r="H1042" s="94"/>
      <c r="I1042" s="94"/>
      <c r="J1042" s="268">
        <f t="shared" si="144"/>
        <v>0</v>
      </c>
      <c r="K1042" s="89">
        <f t="shared" si="145"/>
        <v>0</v>
      </c>
      <c r="L1042" s="89"/>
      <c r="N1042" s="296"/>
    </row>
    <row r="1043" spans="2:14" s="97" customFormat="1" ht="15" hidden="1">
      <c r="B1043" s="151"/>
      <c r="C1043" s="145"/>
      <c r="D1043" s="167"/>
      <c r="E1043" s="94"/>
      <c r="F1043" s="94"/>
      <c r="G1043" s="94"/>
      <c r="H1043" s="94"/>
      <c r="I1043" s="94"/>
      <c r="J1043" s="268">
        <f t="shared" si="144"/>
        <v>0</v>
      </c>
      <c r="K1043" s="89">
        <f t="shared" si="145"/>
        <v>0</v>
      </c>
      <c r="L1043" s="89">
        <f>F1043-J1043</f>
        <v>0</v>
      </c>
      <c r="N1043" s="296"/>
    </row>
    <row r="1044" spans="2:14" s="97" customFormat="1" ht="15" hidden="1">
      <c r="B1044" s="151" t="s">
        <v>223</v>
      </c>
      <c r="C1044" s="145"/>
      <c r="D1044" s="189" t="s">
        <v>280</v>
      </c>
      <c r="E1044" s="94"/>
      <c r="F1044" s="94"/>
      <c r="G1044" s="94"/>
      <c r="H1044" s="94"/>
      <c r="I1044" s="94"/>
      <c r="J1044" s="268">
        <f t="shared" si="144"/>
        <v>0</v>
      </c>
      <c r="K1044" s="89">
        <f t="shared" si="145"/>
        <v>0</v>
      </c>
      <c r="L1044" s="89"/>
      <c r="N1044" s="296"/>
    </row>
    <row r="1045" spans="2:14" s="97" customFormat="1" ht="15" hidden="1">
      <c r="B1045" s="151"/>
      <c r="C1045" s="145"/>
      <c r="D1045" s="189" t="s">
        <v>274</v>
      </c>
      <c r="E1045" s="94"/>
      <c r="F1045" s="94"/>
      <c r="G1045" s="94"/>
      <c r="H1045" s="94"/>
      <c r="I1045" s="94"/>
      <c r="J1045" s="268">
        <f t="shared" si="144"/>
        <v>0</v>
      </c>
      <c r="K1045" s="89">
        <f t="shared" si="145"/>
        <v>0</v>
      </c>
      <c r="L1045" s="89">
        <f>F1045-J1045</f>
        <v>0</v>
      </c>
      <c r="N1045" s="296"/>
    </row>
    <row r="1046" spans="2:14" s="97" customFormat="1" ht="15" hidden="1">
      <c r="B1046" s="151"/>
      <c r="C1046" s="145"/>
      <c r="D1046" s="189" t="s">
        <v>281</v>
      </c>
      <c r="E1046" s="94"/>
      <c r="F1046" s="94"/>
      <c r="G1046" s="94"/>
      <c r="H1046" s="94"/>
      <c r="I1046" s="94"/>
      <c r="J1046" s="268">
        <f t="shared" si="144"/>
        <v>0</v>
      </c>
      <c r="K1046" s="89">
        <f t="shared" si="145"/>
        <v>0</v>
      </c>
      <c r="L1046" s="89">
        <f>F1046-J1046</f>
        <v>0</v>
      </c>
      <c r="N1046" s="296"/>
    </row>
    <row r="1047" spans="2:14" s="97" customFormat="1" ht="15" hidden="1">
      <c r="B1047" s="151"/>
      <c r="C1047" s="145"/>
      <c r="D1047" s="189" t="s">
        <v>279</v>
      </c>
      <c r="E1047" s="94"/>
      <c r="F1047" s="94"/>
      <c r="G1047" s="94"/>
      <c r="H1047" s="94"/>
      <c r="I1047" s="94"/>
      <c r="J1047" s="268">
        <f t="shared" si="144"/>
        <v>0</v>
      </c>
      <c r="K1047" s="89">
        <f t="shared" si="145"/>
        <v>0</v>
      </c>
      <c r="L1047" s="89">
        <f>F1047-J1047</f>
        <v>0</v>
      </c>
      <c r="N1047" s="296"/>
    </row>
    <row r="1048" spans="2:14" s="97" customFormat="1" ht="15" hidden="1">
      <c r="B1048" s="151"/>
      <c r="C1048" s="145"/>
      <c r="D1048" s="189"/>
      <c r="E1048" s="94"/>
      <c r="F1048" s="94"/>
      <c r="G1048" s="94"/>
      <c r="H1048" s="94"/>
      <c r="I1048" s="94"/>
      <c r="J1048" s="268">
        <f t="shared" si="144"/>
        <v>0</v>
      </c>
      <c r="K1048" s="89">
        <f t="shared" si="145"/>
        <v>0</v>
      </c>
      <c r="L1048" s="89">
        <f>F1048-J1048</f>
        <v>0</v>
      </c>
      <c r="N1048" s="296"/>
    </row>
    <row r="1049" spans="2:14" s="97" customFormat="1" ht="15" hidden="1">
      <c r="B1049" s="151" t="s">
        <v>224</v>
      </c>
      <c r="C1049" s="145"/>
      <c r="D1049" s="167" t="s">
        <v>226</v>
      </c>
      <c r="E1049" s="94"/>
      <c r="F1049" s="94"/>
      <c r="G1049" s="94"/>
      <c r="H1049" s="94"/>
      <c r="I1049" s="94"/>
      <c r="J1049" s="268">
        <f t="shared" si="144"/>
        <v>0</v>
      </c>
      <c r="K1049" s="89">
        <f t="shared" si="145"/>
        <v>0</v>
      </c>
      <c r="L1049" s="89"/>
      <c r="N1049" s="296"/>
    </row>
    <row r="1050" spans="2:14" s="97" customFormat="1" ht="15" hidden="1">
      <c r="B1050" s="151"/>
      <c r="C1050" s="145"/>
      <c r="D1050" s="189" t="s">
        <v>272</v>
      </c>
      <c r="E1050" s="94"/>
      <c r="F1050" s="94"/>
      <c r="G1050" s="94"/>
      <c r="H1050" s="94"/>
      <c r="I1050" s="94"/>
      <c r="J1050" s="268">
        <f t="shared" si="144"/>
        <v>0</v>
      </c>
      <c r="K1050" s="89">
        <f t="shared" si="145"/>
        <v>0</v>
      </c>
      <c r="L1050" s="89">
        <f>F1050-J1050</f>
        <v>0</v>
      </c>
      <c r="N1050" s="296"/>
    </row>
    <row r="1051" spans="2:14" s="97" customFormat="1" ht="15" hidden="1">
      <c r="B1051" s="151"/>
      <c r="C1051" s="145"/>
      <c r="D1051" s="167" t="s">
        <v>227</v>
      </c>
      <c r="E1051" s="94"/>
      <c r="F1051" s="94"/>
      <c r="G1051" s="94"/>
      <c r="H1051" s="94"/>
      <c r="I1051" s="94"/>
      <c r="J1051" s="268">
        <f t="shared" si="144"/>
        <v>0</v>
      </c>
      <c r="K1051" s="89">
        <f t="shared" si="145"/>
        <v>0</v>
      </c>
      <c r="L1051" s="89">
        <f>F1051-J1051</f>
        <v>0</v>
      </c>
      <c r="N1051" s="296"/>
    </row>
    <row r="1052" spans="2:14" s="97" customFormat="1" ht="15" hidden="1">
      <c r="B1052" s="151"/>
      <c r="C1052" s="145"/>
      <c r="D1052" s="167" t="s">
        <v>228</v>
      </c>
      <c r="E1052" s="94"/>
      <c r="F1052" s="94"/>
      <c r="G1052" s="94"/>
      <c r="H1052" s="94"/>
      <c r="I1052" s="94"/>
      <c r="J1052" s="268">
        <f t="shared" si="144"/>
        <v>0</v>
      </c>
      <c r="K1052" s="89">
        <f t="shared" si="145"/>
        <v>0</v>
      </c>
      <c r="L1052" s="89">
        <f>F1052-J1052</f>
        <v>0</v>
      </c>
      <c r="N1052" s="296"/>
    </row>
    <row r="1053" spans="2:14" s="97" customFormat="1" ht="15" hidden="1">
      <c r="B1053" s="151"/>
      <c r="C1053" s="145"/>
      <c r="D1053" s="167"/>
      <c r="E1053" s="94"/>
      <c r="F1053" s="94"/>
      <c r="G1053" s="94"/>
      <c r="H1053" s="94"/>
      <c r="I1053" s="94"/>
      <c r="J1053" s="268">
        <f t="shared" si="144"/>
        <v>0</v>
      </c>
      <c r="K1053" s="89">
        <f t="shared" si="145"/>
        <v>0</v>
      </c>
      <c r="L1053" s="89">
        <f>F1053-J1053</f>
        <v>0</v>
      </c>
      <c r="N1053" s="296"/>
    </row>
    <row r="1054" spans="2:14" s="97" customFormat="1" ht="15" hidden="1">
      <c r="B1054" s="151" t="s">
        <v>229</v>
      </c>
      <c r="C1054" s="145"/>
      <c r="D1054" s="167" t="s">
        <v>230</v>
      </c>
      <c r="E1054" s="94"/>
      <c r="F1054" s="94"/>
      <c r="G1054" s="94"/>
      <c r="H1054" s="94"/>
      <c r="I1054" s="94"/>
      <c r="J1054" s="268">
        <f t="shared" si="144"/>
        <v>0</v>
      </c>
      <c r="K1054" s="89">
        <f t="shared" si="145"/>
        <v>0</v>
      </c>
      <c r="L1054" s="89"/>
      <c r="N1054" s="296"/>
    </row>
    <row r="1055" spans="2:14" s="97" customFormat="1" ht="15" hidden="1">
      <c r="B1055" s="151"/>
      <c r="C1055" s="145"/>
      <c r="D1055" s="167" t="s">
        <v>232</v>
      </c>
      <c r="E1055" s="94"/>
      <c r="F1055" s="94"/>
      <c r="G1055" s="94"/>
      <c r="H1055" s="94"/>
      <c r="I1055" s="94"/>
      <c r="J1055" s="268">
        <f t="shared" si="144"/>
        <v>0</v>
      </c>
      <c r="K1055" s="89">
        <f t="shared" si="145"/>
        <v>0</v>
      </c>
      <c r="L1055" s="89">
        <f aca="true" t="shared" si="147" ref="L1055:L1060">F1055-J1055</f>
        <v>0</v>
      </c>
      <c r="N1055" s="296"/>
    </row>
    <row r="1056" spans="2:14" s="97" customFormat="1" ht="15" hidden="1">
      <c r="B1056" s="151"/>
      <c r="C1056" s="145"/>
      <c r="D1056" s="167" t="s">
        <v>233</v>
      </c>
      <c r="E1056" s="94"/>
      <c r="F1056" s="94"/>
      <c r="G1056" s="94"/>
      <c r="H1056" s="94"/>
      <c r="I1056" s="94"/>
      <c r="J1056" s="268">
        <f t="shared" si="144"/>
        <v>0</v>
      </c>
      <c r="K1056" s="89">
        <f t="shared" si="145"/>
        <v>0</v>
      </c>
      <c r="L1056" s="89">
        <f t="shared" si="147"/>
        <v>0</v>
      </c>
      <c r="N1056" s="296"/>
    </row>
    <row r="1057" spans="2:14" s="97" customFormat="1" ht="15" hidden="1">
      <c r="B1057" s="151"/>
      <c r="C1057" s="145"/>
      <c r="D1057" s="189" t="s">
        <v>272</v>
      </c>
      <c r="E1057" s="94"/>
      <c r="F1057" s="94"/>
      <c r="G1057" s="94"/>
      <c r="H1057" s="94"/>
      <c r="I1057" s="94"/>
      <c r="J1057" s="268">
        <f t="shared" si="144"/>
        <v>0</v>
      </c>
      <c r="K1057" s="89">
        <f t="shared" si="145"/>
        <v>0</v>
      </c>
      <c r="L1057" s="89">
        <f t="shared" si="147"/>
        <v>0</v>
      </c>
      <c r="N1057" s="296"/>
    </row>
    <row r="1058" spans="2:14" s="97" customFormat="1" ht="15" hidden="1">
      <c r="B1058" s="151"/>
      <c r="C1058" s="145"/>
      <c r="D1058" s="167" t="s">
        <v>227</v>
      </c>
      <c r="E1058" s="94"/>
      <c r="F1058" s="94"/>
      <c r="G1058" s="94"/>
      <c r="H1058" s="94"/>
      <c r="I1058" s="94"/>
      <c r="J1058" s="268">
        <f t="shared" si="144"/>
        <v>0</v>
      </c>
      <c r="K1058" s="89">
        <f t="shared" si="145"/>
        <v>0</v>
      </c>
      <c r="L1058" s="89">
        <f t="shared" si="147"/>
        <v>0</v>
      </c>
      <c r="N1058" s="296"/>
    </row>
    <row r="1059" spans="2:14" s="97" customFormat="1" ht="15" hidden="1">
      <c r="B1059" s="151"/>
      <c r="C1059" s="145"/>
      <c r="D1059" s="167" t="s">
        <v>228</v>
      </c>
      <c r="E1059" s="94"/>
      <c r="F1059" s="94"/>
      <c r="G1059" s="94"/>
      <c r="H1059" s="94"/>
      <c r="I1059" s="94"/>
      <c r="J1059" s="268">
        <f t="shared" si="144"/>
        <v>0</v>
      </c>
      <c r="K1059" s="89">
        <f t="shared" si="145"/>
        <v>0</v>
      </c>
      <c r="L1059" s="89">
        <f t="shared" si="147"/>
        <v>0</v>
      </c>
      <c r="N1059" s="296"/>
    </row>
    <row r="1060" spans="2:14" s="97" customFormat="1" ht="15" hidden="1">
      <c r="B1060" s="151"/>
      <c r="C1060" s="145"/>
      <c r="D1060" s="167"/>
      <c r="E1060" s="94"/>
      <c r="F1060" s="94"/>
      <c r="G1060" s="94"/>
      <c r="H1060" s="94"/>
      <c r="I1060" s="94"/>
      <c r="J1060" s="268">
        <f t="shared" si="144"/>
        <v>0</v>
      </c>
      <c r="K1060" s="89">
        <f t="shared" si="145"/>
        <v>0</v>
      </c>
      <c r="L1060" s="89">
        <f t="shared" si="147"/>
        <v>0</v>
      </c>
      <c r="N1060" s="296"/>
    </row>
    <row r="1061" spans="2:14" s="97" customFormat="1" ht="15" hidden="1">
      <c r="B1061" s="151" t="s">
        <v>231</v>
      </c>
      <c r="C1061" s="145"/>
      <c r="D1061" s="167" t="s">
        <v>234</v>
      </c>
      <c r="E1061" s="94"/>
      <c r="F1061" s="94"/>
      <c r="G1061" s="94"/>
      <c r="H1061" s="94"/>
      <c r="I1061" s="94"/>
      <c r="J1061" s="268">
        <f t="shared" si="144"/>
        <v>0</v>
      </c>
      <c r="K1061" s="89">
        <f t="shared" si="145"/>
        <v>0</v>
      </c>
      <c r="L1061" s="89"/>
      <c r="N1061" s="296"/>
    </row>
    <row r="1062" spans="2:14" s="97" customFormat="1" ht="15" hidden="1">
      <c r="B1062" s="151"/>
      <c r="C1062" s="145"/>
      <c r="D1062" s="167" t="s">
        <v>235</v>
      </c>
      <c r="E1062" s="85"/>
      <c r="F1062" s="85"/>
      <c r="G1062" s="94"/>
      <c r="H1062" s="94"/>
      <c r="I1062" s="94"/>
      <c r="J1062" s="268">
        <f t="shared" si="144"/>
        <v>0</v>
      </c>
      <c r="K1062" s="89">
        <f t="shared" si="145"/>
        <v>0</v>
      </c>
      <c r="L1062" s="89">
        <f>F1062-J1062</f>
        <v>0</v>
      </c>
      <c r="N1062" s="296"/>
    </row>
    <row r="1063" spans="2:14" s="97" customFormat="1" ht="15" hidden="1">
      <c r="B1063" s="151"/>
      <c r="C1063" s="145"/>
      <c r="D1063" s="167" t="s">
        <v>236</v>
      </c>
      <c r="E1063" s="94"/>
      <c r="F1063" s="94"/>
      <c r="G1063" s="94"/>
      <c r="H1063" s="94"/>
      <c r="I1063" s="94"/>
      <c r="J1063" s="268">
        <f t="shared" si="144"/>
        <v>0</v>
      </c>
      <c r="K1063" s="89">
        <f t="shared" si="145"/>
        <v>0</v>
      </c>
      <c r="L1063" s="89">
        <f aca="true" t="shared" si="148" ref="L1063:L1070">F1063-J1063</f>
        <v>0</v>
      </c>
      <c r="N1063" s="296"/>
    </row>
    <row r="1064" spans="2:14" s="97" customFormat="1" ht="15" hidden="1">
      <c r="B1064" s="151"/>
      <c r="C1064" s="145"/>
      <c r="D1064" s="167" t="s">
        <v>237</v>
      </c>
      <c r="E1064" s="94"/>
      <c r="F1064" s="94"/>
      <c r="G1064" s="94"/>
      <c r="H1064" s="94"/>
      <c r="I1064" s="94"/>
      <c r="J1064" s="268">
        <f t="shared" si="144"/>
        <v>0</v>
      </c>
      <c r="K1064" s="89">
        <f t="shared" si="145"/>
        <v>0</v>
      </c>
      <c r="L1064" s="89">
        <f t="shared" si="148"/>
        <v>0</v>
      </c>
      <c r="N1064" s="296"/>
    </row>
    <row r="1065" spans="2:14" s="97" customFormat="1" ht="15" hidden="1">
      <c r="B1065" s="151"/>
      <c r="C1065" s="145"/>
      <c r="D1065" s="167" t="s">
        <v>238</v>
      </c>
      <c r="E1065" s="94"/>
      <c r="F1065" s="94"/>
      <c r="G1065" s="94"/>
      <c r="H1065" s="94"/>
      <c r="I1065" s="94"/>
      <c r="J1065" s="268">
        <f t="shared" si="144"/>
        <v>0</v>
      </c>
      <c r="K1065" s="89">
        <f t="shared" si="145"/>
        <v>0</v>
      </c>
      <c r="L1065" s="89">
        <f t="shared" si="148"/>
        <v>0</v>
      </c>
      <c r="N1065" s="296"/>
    </row>
    <row r="1066" spans="2:14" s="97" customFormat="1" ht="15" hidden="1">
      <c r="B1066" s="151"/>
      <c r="C1066" s="145"/>
      <c r="D1066" s="167" t="s">
        <v>239</v>
      </c>
      <c r="E1066" s="94"/>
      <c r="F1066" s="94"/>
      <c r="G1066" s="94"/>
      <c r="H1066" s="94"/>
      <c r="I1066" s="94"/>
      <c r="J1066" s="268">
        <f t="shared" si="144"/>
        <v>0</v>
      </c>
      <c r="K1066" s="89">
        <f t="shared" si="145"/>
        <v>0</v>
      </c>
      <c r="L1066" s="89">
        <f t="shared" si="148"/>
        <v>0</v>
      </c>
      <c r="N1066" s="296"/>
    </row>
    <row r="1067" spans="2:14" s="97" customFormat="1" ht="15" hidden="1">
      <c r="B1067" s="151"/>
      <c r="C1067" s="145"/>
      <c r="D1067" s="167" t="s">
        <v>240</v>
      </c>
      <c r="E1067" s="94"/>
      <c r="F1067" s="94"/>
      <c r="G1067" s="94"/>
      <c r="H1067" s="94"/>
      <c r="I1067" s="94"/>
      <c r="J1067" s="268">
        <f t="shared" si="144"/>
        <v>0</v>
      </c>
      <c r="K1067" s="89">
        <f t="shared" si="145"/>
        <v>0</v>
      </c>
      <c r="L1067" s="89">
        <f t="shared" si="148"/>
        <v>0</v>
      </c>
      <c r="N1067" s="296"/>
    </row>
    <row r="1068" spans="2:14" s="97" customFormat="1" ht="15" hidden="1">
      <c r="B1068" s="151"/>
      <c r="C1068" s="145"/>
      <c r="D1068" s="167" t="s">
        <v>220</v>
      </c>
      <c r="E1068" s="94"/>
      <c r="F1068" s="94"/>
      <c r="G1068" s="94"/>
      <c r="H1068" s="94"/>
      <c r="I1068" s="94"/>
      <c r="J1068" s="268">
        <f t="shared" si="144"/>
        <v>0</v>
      </c>
      <c r="K1068" s="89">
        <f t="shared" si="145"/>
        <v>0</v>
      </c>
      <c r="L1068" s="89">
        <f t="shared" si="148"/>
        <v>0</v>
      </c>
      <c r="N1068" s="296"/>
    </row>
    <row r="1069" spans="2:14" s="97" customFormat="1" ht="15" hidden="1">
      <c r="B1069" s="151"/>
      <c r="C1069" s="145"/>
      <c r="D1069" s="167" t="s">
        <v>221</v>
      </c>
      <c r="E1069" s="94"/>
      <c r="F1069" s="94"/>
      <c r="G1069" s="94"/>
      <c r="H1069" s="94"/>
      <c r="I1069" s="94"/>
      <c r="J1069" s="268">
        <f t="shared" si="144"/>
        <v>0</v>
      </c>
      <c r="K1069" s="89">
        <f t="shared" si="145"/>
        <v>0</v>
      </c>
      <c r="L1069" s="89">
        <f t="shared" si="148"/>
        <v>0</v>
      </c>
      <c r="N1069" s="296"/>
    </row>
    <row r="1070" spans="2:14" s="97" customFormat="1" ht="15" hidden="1">
      <c r="B1070" s="172"/>
      <c r="C1070" s="145"/>
      <c r="D1070" s="189"/>
      <c r="E1070" s="94"/>
      <c r="F1070" s="94"/>
      <c r="G1070" s="94"/>
      <c r="H1070" s="94"/>
      <c r="I1070" s="94"/>
      <c r="J1070" s="268">
        <f t="shared" si="144"/>
        <v>0</v>
      </c>
      <c r="K1070" s="89">
        <f t="shared" si="145"/>
        <v>0</v>
      </c>
      <c r="L1070" s="89">
        <f t="shared" si="148"/>
        <v>0</v>
      </c>
      <c r="N1070" s="296"/>
    </row>
    <row r="1071" spans="2:14" s="97" customFormat="1" ht="15" hidden="1">
      <c r="B1071" s="177" t="s">
        <v>242</v>
      </c>
      <c r="C1071" s="145"/>
      <c r="D1071" s="178" t="s">
        <v>287</v>
      </c>
      <c r="E1071" s="200"/>
      <c r="F1071" s="200"/>
      <c r="G1071" s="200"/>
      <c r="H1071" s="94"/>
      <c r="I1071" s="94"/>
      <c r="J1071" s="268">
        <f t="shared" si="144"/>
        <v>0</v>
      </c>
      <c r="K1071" s="89">
        <f t="shared" si="145"/>
        <v>0</v>
      </c>
      <c r="L1071" s="89"/>
      <c r="N1071" s="296"/>
    </row>
    <row r="1072" spans="2:14" s="97" customFormat="1" ht="15" hidden="1">
      <c r="B1072" s="172"/>
      <c r="C1072" s="150"/>
      <c r="D1072" s="176" t="s">
        <v>97</v>
      </c>
      <c r="E1072" s="100">
        <f>SUM(E1073:E1080)</f>
        <v>0</v>
      </c>
      <c r="F1072" s="100">
        <f>SUM(F1073:F1080)</f>
        <v>0</v>
      </c>
      <c r="G1072" s="100">
        <f>SUM(G1073:H1080)</f>
        <v>0</v>
      </c>
      <c r="H1072" s="100"/>
      <c r="I1072" s="100"/>
      <c r="J1072" s="268">
        <f t="shared" si="144"/>
        <v>0</v>
      </c>
      <c r="K1072" s="179">
        <f t="shared" si="145"/>
        <v>0</v>
      </c>
      <c r="L1072" s="179">
        <f>F1072-J1072</f>
        <v>0</v>
      </c>
      <c r="N1072" s="296"/>
    </row>
    <row r="1073" spans="2:14" s="97" customFormat="1" ht="15" hidden="1">
      <c r="B1073" s="172"/>
      <c r="C1073" s="145"/>
      <c r="D1073" s="176" t="s">
        <v>99</v>
      </c>
      <c r="E1073" s="94"/>
      <c r="F1073" s="94"/>
      <c r="G1073" s="94"/>
      <c r="H1073" s="94"/>
      <c r="I1073" s="94"/>
      <c r="J1073" s="268">
        <f t="shared" si="144"/>
        <v>0</v>
      </c>
      <c r="K1073" s="89">
        <f t="shared" si="145"/>
        <v>0</v>
      </c>
      <c r="L1073" s="89">
        <f aca="true" t="shared" si="149" ref="L1073:L1080">F1073-J1073</f>
        <v>0</v>
      </c>
      <c r="N1073" s="296"/>
    </row>
    <row r="1074" spans="2:14" s="97" customFormat="1" ht="15" hidden="1">
      <c r="B1074" s="172"/>
      <c r="C1074" s="145"/>
      <c r="D1074" s="176" t="s">
        <v>100</v>
      </c>
      <c r="E1074" s="94"/>
      <c r="F1074" s="94"/>
      <c r="G1074" s="94"/>
      <c r="H1074" s="94"/>
      <c r="I1074" s="94"/>
      <c r="J1074" s="268">
        <f t="shared" si="144"/>
        <v>0</v>
      </c>
      <c r="K1074" s="89">
        <f t="shared" si="145"/>
        <v>0</v>
      </c>
      <c r="L1074" s="89">
        <f t="shared" si="149"/>
        <v>0</v>
      </c>
      <c r="N1074" s="296"/>
    </row>
    <row r="1075" spans="2:14" s="97" customFormat="1" ht="15" hidden="1">
      <c r="B1075" s="172"/>
      <c r="C1075" s="145"/>
      <c r="D1075" s="176" t="s">
        <v>105</v>
      </c>
      <c r="E1075" s="94"/>
      <c r="F1075" s="94"/>
      <c r="G1075" s="94"/>
      <c r="H1075" s="94"/>
      <c r="I1075" s="94"/>
      <c r="J1075" s="268">
        <f t="shared" si="144"/>
        <v>0</v>
      </c>
      <c r="K1075" s="89">
        <f t="shared" si="145"/>
        <v>0</v>
      </c>
      <c r="L1075" s="89">
        <f t="shared" si="149"/>
        <v>0</v>
      </c>
      <c r="N1075" s="296"/>
    </row>
    <row r="1076" spans="2:14" s="97" customFormat="1" ht="15" hidden="1">
      <c r="B1076" s="172"/>
      <c r="C1076" s="145"/>
      <c r="D1076" s="176" t="s">
        <v>106</v>
      </c>
      <c r="E1076" s="94"/>
      <c r="F1076" s="94"/>
      <c r="G1076" s="94"/>
      <c r="H1076" s="94"/>
      <c r="I1076" s="94"/>
      <c r="J1076" s="268">
        <f t="shared" si="144"/>
        <v>0</v>
      </c>
      <c r="K1076" s="89">
        <f t="shared" si="145"/>
        <v>0</v>
      </c>
      <c r="L1076" s="89">
        <f t="shared" si="149"/>
        <v>0</v>
      </c>
      <c r="N1076" s="296"/>
    </row>
    <row r="1077" spans="2:14" s="97" customFormat="1" ht="15" hidden="1">
      <c r="B1077" s="172"/>
      <c r="C1077" s="145"/>
      <c r="D1077" s="176" t="s">
        <v>109</v>
      </c>
      <c r="E1077" s="94"/>
      <c r="F1077" s="94"/>
      <c r="G1077" s="94"/>
      <c r="H1077" s="94"/>
      <c r="I1077" s="94"/>
      <c r="J1077" s="268">
        <f t="shared" si="144"/>
        <v>0</v>
      </c>
      <c r="K1077" s="89">
        <f t="shared" si="145"/>
        <v>0</v>
      </c>
      <c r="L1077" s="89">
        <f t="shared" si="149"/>
        <v>0</v>
      </c>
      <c r="N1077" s="296"/>
    </row>
    <row r="1078" spans="2:14" s="97" customFormat="1" ht="15" hidden="1">
      <c r="B1078" s="172"/>
      <c r="C1078" s="145"/>
      <c r="D1078" s="176"/>
      <c r="E1078" s="94"/>
      <c r="F1078" s="94"/>
      <c r="G1078" s="94"/>
      <c r="H1078" s="94"/>
      <c r="I1078" s="94"/>
      <c r="J1078" s="268">
        <f t="shared" si="144"/>
        <v>0</v>
      </c>
      <c r="K1078" s="89">
        <f t="shared" si="145"/>
        <v>0</v>
      </c>
      <c r="L1078" s="89">
        <f t="shared" si="149"/>
        <v>0</v>
      </c>
      <c r="N1078" s="296"/>
    </row>
    <row r="1079" spans="2:14" s="97" customFormat="1" ht="15" hidden="1">
      <c r="B1079" s="172"/>
      <c r="C1079" s="145"/>
      <c r="D1079" s="176" t="s">
        <v>171</v>
      </c>
      <c r="E1079" s="94"/>
      <c r="F1079" s="94"/>
      <c r="G1079" s="94"/>
      <c r="H1079" s="94"/>
      <c r="I1079" s="94"/>
      <c r="J1079" s="268">
        <f t="shared" si="144"/>
        <v>0</v>
      </c>
      <c r="K1079" s="89"/>
      <c r="L1079" s="89">
        <f t="shared" si="149"/>
        <v>0</v>
      </c>
      <c r="N1079" s="296"/>
    </row>
    <row r="1080" spans="2:14" s="97" customFormat="1" ht="15" hidden="1">
      <c r="B1080" s="172"/>
      <c r="C1080" s="145"/>
      <c r="D1080" s="176"/>
      <c r="E1080" s="94"/>
      <c r="F1080" s="94"/>
      <c r="G1080" s="94"/>
      <c r="H1080" s="94"/>
      <c r="I1080" s="94"/>
      <c r="J1080" s="268">
        <f t="shared" si="144"/>
        <v>0</v>
      </c>
      <c r="K1080" s="89">
        <f>E1080-J1080</f>
        <v>0</v>
      </c>
      <c r="L1080" s="89">
        <f t="shared" si="149"/>
        <v>0</v>
      </c>
      <c r="N1080" s="296"/>
    </row>
    <row r="1081" spans="2:14" s="97" customFormat="1" ht="25.5" hidden="1">
      <c r="B1081" s="177" t="s">
        <v>266</v>
      </c>
      <c r="C1081" s="145"/>
      <c r="D1081" s="192" t="s">
        <v>282</v>
      </c>
      <c r="E1081" s="94"/>
      <c r="F1081" s="94"/>
      <c r="G1081" s="94"/>
      <c r="H1081" s="94"/>
      <c r="I1081" s="94"/>
      <c r="J1081" s="268">
        <f t="shared" si="144"/>
        <v>0</v>
      </c>
      <c r="K1081" s="89">
        <f>E1081-J1081</f>
        <v>0</v>
      </c>
      <c r="L1081" s="89"/>
      <c r="N1081" s="296"/>
    </row>
    <row r="1082" spans="2:14" s="97" customFormat="1" ht="15" hidden="1">
      <c r="B1082" s="172"/>
      <c r="C1082" s="150"/>
      <c r="D1082" s="176"/>
      <c r="E1082" s="100">
        <f>E1083</f>
        <v>0</v>
      </c>
      <c r="F1082" s="100">
        <f>F1083</f>
        <v>0</v>
      </c>
      <c r="G1082" s="100">
        <f>G1083</f>
        <v>0</v>
      </c>
      <c r="H1082" s="100">
        <f>H1083</f>
        <v>0</v>
      </c>
      <c r="I1082" s="100">
        <f>I1083</f>
        <v>0</v>
      </c>
      <c r="J1082" s="268">
        <f t="shared" si="144"/>
        <v>0</v>
      </c>
      <c r="K1082" s="179">
        <f>E1082-J1082</f>
        <v>0</v>
      </c>
      <c r="L1082" s="179">
        <f>F1082-K1082</f>
        <v>0</v>
      </c>
      <c r="N1082" s="296"/>
    </row>
    <row r="1083" spans="2:14" s="97" customFormat="1" ht="15" hidden="1">
      <c r="B1083" s="177" t="s">
        <v>275</v>
      </c>
      <c r="C1083" s="145"/>
      <c r="D1083" s="192" t="s">
        <v>276</v>
      </c>
      <c r="E1083" s="94"/>
      <c r="F1083" s="94"/>
      <c r="G1083" s="94"/>
      <c r="H1083" s="94"/>
      <c r="I1083" s="94"/>
      <c r="J1083" s="268">
        <f t="shared" si="144"/>
        <v>0</v>
      </c>
      <c r="K1083" s="89"/>
      <c r="L1083" s="89"/>
      <c r="N1083" s="296"/>
    </row>
    <row r="1084" spans="2:14" s="97" customFormat="1" ht="15" hidden="1">
      <c r="B1084" s="194"/>
      <c r="C1084" s="150"/>
      <c r="D1084" s="196"/>
      <c r="E1084" s="100">
        <f>E1085</f>
        <v>0</v>
      </c>
      <c r="F1084" s="100">
        <f>F1085</f>
        <v>0</v>
      </c>
      <c r="G1084" s="100">
        <f>G1085</f>
        <v>0</v>
      </c>
      <c r="H1084" s="100">
        <f>H1085</f>
        <v>0</v>
      </c>
      <c r="I1084" s="100">
        <f>I1085</f>
        <v>0</v>
      </c>
      <c r="J1084" s="268">
        <f t="shared" si="144"/>
        <v>0</v>
      </c>
      <c r="K1084" s="179">
        <f>E1084-J1084</f>
        <v>0</v>
      </c>
      <c r="L1084" s="179">
        <f>F1084-K1084</f>
        <v>0</v>
      </c>
      <c r="N1084" s="296"/>
    </row>
    <row r="1085" spans="2:14" s="97" customFormat="1" ht="15" hidden="1">
      <c r="B1085" s="194"/>
      <c r="C1085" s="195"/>
      <c r="D1085" s="196"/>
      <c r="E1085" s="197"/>
      <c r="F1085" s="197"/>
      <c r="G1085" s="197"/>
      <c r="H1085" s="197"/>
      <c r="I1085" s="197"/>
      <c r="J1085" s="268">
        <f t="shared" si="144"/>
        <v>0</v>
      </c>
      <c r="K1085" s="198"/>
      <c r="L1085" s="198"/>
      <c r="N1085" s="296"/>
    </row>
    <row r="1086" spans="2:14" s="97" customFormat="1" ht="15" hidden="1">
      <c r="B1086" s="194"/>
      <c r="C1086" s="195"/>
      <c r="D1086" s="196"/>
      <c r="E1086" s="197"/>
      <c r="F1086" s="197"/>
      <c r="G1086" s="197"/>
      <c r="H1086" s="197"/>
      <c r="I1086" s="197"/>
      <c r="J1086" s="268">
        <f t="shared" si="144"/>
        <v>0</v>
      </c>
      <c r="K1086" s="198"/>
      <c r="L1086" s="198"/>
      <c r="N1086" s="296"/>
    </row>
    <row r="1087" spans="2:14" s="97" customFormat="1" ht="15" hidden="1">
      <c r="B1087" s="194"/>
      <c r="C1087" s="195"/>
      <c r="D1087" s="196"/>
      <c r="E1087" s="197"/>
      <c r="F1087" s="197"/>
      <c r="G1087" s="197"/>
      <c r="H1087" s="197"/>
      <c r="I1087" s="197"/>
      <c r="J1087" s="268">
        <f t="shared" si="144"/>
        <v>0</v>
      </c>
      <c r="K1087" s="198"/>
      <c r="L1087" s="198"/>
      <c r="N1087" s="296"/>
    </row>
    <row r="1088" spans="2:14" s="97" customFormat="1" ht="15" hidden="1">
      <c r="B1088" s="194"/>
      <c r="C1088" s="195"/>
      <c r="D1088" s="196"/>
      <c r="E1088" s="197"/>
      <c r="F1088" s="197"/>
      <c r="G1088" s="197"/>
      <c r="H1088" s="197"/>
      <c r="I1088" s="197"/>
      <c r="J1088" s="268">
        <f t="shared" si="144"/>
        <v>0</v>
      </c>
      <c r="K1088" s="198"/>
      <c r="L1088" s="198"/>
      <c r="N1088" s="296"/>
    </row>
    <row r="1089" spans="2:14" s="97" customFormat="1" ht="15" hidden="1">
      <c r="B1089" s="172"/>
      <c r="C1089" s="195"/>
      <c r="D1089" s="176"/>
      <c r="E1089" s="197"/>
      <c r="F1089" s="197"/>
      <c r="G1089" s="197"/>
      <c r="H1089" s="197"/>
      <c r="I1089" s="197"/>
      <c r="J1089" s="268">
        <f t="shared" si="144"/>
        <v>0</v>
      </c>
      <c r="K1089" s="198"/>
      <c r="L1089" s="198"/>
      <c r="N1089" s="296"/>
    </row>
    <row r="1090" spans="2:14" s="97" customFormat="1" ht="15" hidden="1">
      <c r="B1090" s="172" t="s">
        <v>270</v>
      </c>
      <c r="C1090" s="145"/>
      <c r="D1090" s="176" t="s">
        <v>278</v>
      </c>
      <c r="E1090" s="94"/>
      <c r="F1090" s="94"/>
      <c r="G1090" s="94"/>
      <c r="H1090" s="94"/>
      <c r="I1090" s="94"/>
      <c r="J1090" s="268">
        <f t="shared" si="144"/>
        <v>0</v>
      </c>
      <c r="K1090" s="89">
        <f aca="true" t="shared" si="150" ref="K1090:K1096">E1090-J1090</f>
        <v>0</v>
      </c>
      <c r="L1090" s="89"/>
      <c r="N1090" s="296"/>
    </row>
    <row r="1091" spans="2:14" s="97" customFormat="1" ht="15" hidden="1">
      <c r="B1091" s="172"/>
      <c r="C1091" s="145"/>
      <c r="D1091" s="176" t="s">
        <v>101</v>
      </c>
      <c r="E1091" s="94">
        <f>SUM(E1092:E1094)</f>
        <v>0</v>
      </c>
      <c r="F1091" s="94">
        <f>SUM(F1092:F1094)</f>
        <v>0</v>
      </c>
      <c r="G1091" s="94">
        <f>SUM(G1092:G1094)</f>
        <v>0</v>
      </c>
      <c r="H1091" s="94"/>
      <c r="I1091" s="94"/>
      <c r="J1091" s="268">
        <f t="shared" si="144"/>
        <v>0</v>
      </c>
      <c r="K1091" s="89">
        <f t="shared" si="150"/>
        <v>0</v>
      </c>
      <c r="L1091" s="89">
        <f>F1091-J1091</f>
        <v>0</v>
      </c>
      <c r="N1091" s="296"/>
    </row>
    <row r="1092" spans="2:14" s="97" customFormat="1" ht="15" hidden="1">
      <c r="B1092" s="172"/>
      <c r="C1092" s="145"/>
      <c r="D1092" s="176" t="s">
        <v>100</v>
      </c>
      <c r="E1092" s="94"/>
      <c r="F1092" s="94"/>
      <c r="G1092" s="94"/>
      <c r="H1092" s="94"/>
      <c r="I1092" s="94"/>
      <c r="J1092" s="268">
        <f t="shared" si="144"/>
        <v>0</v>
      </c>
      <c r="K1092" s="89">
        <f t="shared" si="150"/>
        <v>0</v>
      </c>
      <c r="L1092" s="89">
        <f aca="true" t="shared" si="151" ref="L1092:L1153">F1092-J1092</f>
        <v>0</v>
      </c>
      <c r="N1092" s="296"/>
    </row>
    <row r="1093" spans="2:14" s="97" customFormat="1" ht="15" hidden="1">
      <c r="B1093" s="151"/>
      <c r="C1093" s="145"/>
      <c r="D1093" s="176" t="s">
        <v>171</v>
      </c>
      <c r="E1093" s="94"/>
      <c r="F1093" s="94"/>
      <c r="G1093" s="94"/>
      <c r="H1093" s="94"/>
      <c r="I1093" s="94"/>
      <c r="J1093" s="268">
        <f aca="true" t="shared" si="152" ref="J1093:J1153">SUM(G1093:I1093)</f>
        <v>0</v>
      </c>
      <c r="K1093" s="89">
        <f t="shared" si="150"/>
        <v>0</v>
      </c>
      <c r="L1093" s="89">
        <f t="shared" si="151"/>
        <v>0</v>
      </c>
      <c r="N1093" s="296"/>
    </row>
    <row r="1094" spans="2:14" s="97" customFormat="1" ht="15" hidden="1">
      <c r="B1094" s="143" t="s">
        <v>166</v>
      </c>
      <c r="C1094" s="145"/>
      <c r="D1094" s="167" t="s">
        <v>101</v>
      </c>
      <c r="E1094" s="94"/>
      <c r="F1094" s="94"/>
      <c r="G1094" s="94"/>
      <c r="H1094" s="94"/>
      <c r="I1094" s="94"/>
      <c r="J1094" s="268">
        <f t="shared" si="152"/>
        <v>0</v>
      </c>
      <c r="K1094" s="89">
        <f t="shared" si="150"/>
        <v>0</v>
      </c>
      <c r="L1094" s="89">
        <f t="shared" si="151"/>
        <v>0</v>
      </c>
      <c r="N1094" s="296"/>
    </row>
    <row r="1095" spans="2:14" s="84" customFormat="1" ht="15" hidden="1">
      <c r="B1095" s="151"/>
      <c r="C1095" s="145"/>
      <c r="D1095" s="166" t="s">
        <v>167</v>
      </c>
      <c r="E1095" s="98">
        <f>E1029</f>
        <v>0</v>
      </c>
      <c r="F1095" s="98">
        <f>F1029</f>
        <v>0</v>
      </c>
      <c r="G1095" s="98">
        <f>G1029</f>
        <v>0</v>
      </c>
      <c r="H1095" s="98">
        <f>H1029</f>
        <v>0</v>
      </c>
      <c r="I1095" s="98">
        <f>I1029</f>
        <v>0</v>
      </c>
      <c r="J1095" s="268">
        <f t="shared" si="152"/>
        <v>0</v>
      </c>
      <c r="K1095" s="89">
        <f t="shared" si="150"/>
        <v>0</v>
      </c>
      <c r="L1095" s="89">
        <f t="shared" si="151"/>
        <v>0</v>
      </c>
      <c r="N1095" s="295"/>
    </row>
    <row r="1096" spans="2:14" s="97" customFormat="1" ht="15" hidden="1">
      <c r="B1096" s="151"/>
      <c r="C1096" s="145"/>
      <c r="D1096" s="167"/>
      <c r="E1096" s="94"/>
      <c r="F1096" s="94"/>
      <c r="G1096" s="95"/>
      <c r="H1096" s="95"/>
      <c r="I1096" s="95"/>
      <c r="J1096" s="268">
        <f t="shared" si="152"/>
        <v>0</v>
      </c>
      <c r="K1096" s="89">
        <f t="shared" si="150"/>
        <v>0</v>
      </c>
      <c r="L1096" s="89">
        <f t="shared" si="151"/>
        <v>0</v>
      </c>
      <c r="N1096" s="296"/>
    </row>
    <row r="1097" spans="2:14" s="97" customFormat="1" ht="15" hidden="1">
      <c r="B1097" s="151"/>
      <c r="C1097" s="145"/>
      <c r="D1097" s="167"/>
      <c r="E1097" s="94"/>
      <c r="F1097" s="94"/>
      <c r="G1097" s="95"/>
      <c r="H1097" s="95"/>
      <c r="I1097" s="95"/>
      <c r="J1097" s="268">
        <f t="shared" si="152"/>
        <v>0</v>
      </c>
      <c r="K1097" s="96"/>
      <c r="L1097" s="89">
        <f t="shared" si="151"/>
        <v>0</v>
      </c>
      <c r="N1097" s="296"/>
    </row>
    <row r="1098" spans="2:14" s="97" customFormat="1" ht="15" hidden="1">
      <c r="B1098" s="151"/>
      <c r="C1098" s="145"/>
      <c r="D1098" s="167"/>
      <c r="E1098" s="94"/>
      <c r="F1098" s="94"/>
      <c r="G1098" s="95"/>
      <c r="H1098" s="95"/>
      <c r="I1098" s="95"/>
      <c r="J1098" s="268">
        <f t="shared" si="152"/>
        <v>0</v>
      </c>
      <c r="K1098" s="96"/>
      <c r="L1098" s="89">
        <f t="shared" si="151"/>
        <v>0</v>
      </c>
      <c r="N1098" s="296"/>
    </row>
    <row r="1099" spans="2:14" s="97" customFormat="1" ht="15" hidden="1">
      <c r="B1099" s="151"/>
      <c r="C1099" s="145"/>
      <c r="D1099" s="167"/>
      <c r="E1099" s="94"/>
      <c r="F1099" s="94"/>
      <c r="G1099" s="95"/>
      <c r="H1099" s="95"/>
      <c r="I1099" s="95"/>
      <c r="J1099" s="268">
        <f t="shared" si="152"/>
        <v>0</v>
      </c>
      <c r="K1099" s="96"/>
      <c r="L1099" s="89">
        <f t="shared" si="151"/>
        <v>0</v>
      </c>
      <c r="N1099" s="296"/>
    </row>
    <row r="1100" spans="2:14" s="97" customFormat="1" ht="15" hidden="1">
      <c r="B1100" s="151"/>
      <c r="C1100" s="145"/>
      <c r="D1100" s="167"/>
      <c r="E1100" s="94"/>
      <c r="F1100" s="94"/>
      <c r="G1100" s="95"/>
      <c r="H1100" s="95"/>
      <c r="I1100" s="95"/>
      <c r="J1100" s="268">
        <f t="shared" si="152"/>
        <v>0</v>
      </c>
      <c r="K1100" s="96"/>
      <c r="L1100" s="89">
        <f t="shared" si="151"/>
        <v>0</v>
      </c>
      <c r="N1100" s="296"/>
    </row>
    <row r="1101" spans="2:14" s="97" customFormat="1" ht="15" hidden="1">
      <c r="B1101" s="151"/>
      <c r="C1101" s="145"/>
      <c r="D1101" s="167"/>
      <c r="E1101" s="94"/>
      <c r="F1101" s="94"/>
      <c r="G1101" s="95"/>
      <c r="H1101" s="95"/>
      <c r="I1101" s="95"/>
      <c r="J1101" s="268">
        <f t="shared" si="152"/>
        <v>0</v>
      </c>
      <c r="K1101" s="96"/>
      <c r="L1101" s="89">
        <f t="shared" si="151"/>
        <v>0</v>
      </c>
      <c r="N1101" s="296"/>
    </row>
    <row r="1102" spans="2:14" s="97" customFormat="1" ht="15" hidden="1">
      <c r="B1102" s="151"/>
      <c r="C1102" s="145"/>
      <c r="D1102" s="167"/>
      <c r="E1102" s="94"/>
      <c r="F1102" s="94"/>
      <c r="G1102" s="95"/>
      <c r="H1102" s="95"/>
      <c r="I1102" s="95"/>
      <c r="J1102" s="268">
        <f t="shared" si="152"/>
        <v>0</v>
      </c>
      <c r="K1102" s="96"/>
      <c r="L1102" s="89">
        <f t="shared" si="151"/>
        <v>0</v>
      </c>
      <c r="N1102" s="296"/>
    </row>
    <row r="1103" spans="2:14" s="97" customFormat="1" ht="15" hidden="1">
      <c r="B1103" s="151"/>
      <c r="C1103" s="145"/>
      <c r="D1103" s="167"/>
      <c r="E1103" s="94"/>
      <c r="F1103" s="94"/>
      <c r="G1103" s="95"/>
      <c r="H1103" s="95"/>
      <c r="I1103" s="98">
        <f>SUM(I1097:I1101)</f>
        <v>0</v>
      </c>
      <c r="J1103" s="268">
        <f t="shared" si="152"/>
        <v>0</v>
      </c>
      <c r="K1103" s="96"/>
      <c r="L1103" s="89">
        <f t="shared" si="151"/>
        <v>0</v>
      </c>
      <c r="N1103" s="296"/>
    </row>
    <row r="1104" spans="2:14" s="97" customFormat="1" ht="15" hidden="1">
      <c r="B1104" s="151"/>
      <c r="C1104" s="145"/>
      <c r="D1104" s="167"/>
      <c r="E1104" s="94"/>
      <c r="F1104" s="94"/>
      <c r="G1104" s="95"/>
      <c r="H1104" s="95"/>
      <c r="I1104" s="94"/>
      <c r="J1104" s="268">
        <f t="shared" si="152"/>
        <v>0</v>
      </c>
      <c r="K1104" s="96"/>
      <c r="L1104" s="89">
        <f t="shared" si="151"/>
        <v>0</v>
      </c>
      <c r="N1104" s="296"/>
    </row>
    <row r="1105" spans="2:14" s="97" customFormat="1" ht="15" hidden="1">
      <c r="B1105" s="151"/>
      <c r="C1105" s="145"/>
      <c r="D1105" s="167"/>
      <c r="E1105" s="94"/>
      <c r="F1105" s="94"/>
      <c r="G1105" s="95"/>
      <c r="H1105" s="95"/>
      <c r="I1105" s="94"/>
      <c r="J1105" s="268">
        <f t="shared" si="152"/>
        <v>0</v>
      </c>
      <c r="K1105" s="96"/>
      <c r="L1105" s="89">
        <f t="shared" si="151"/>
        <v>0</v>
      </c>
      <c r="N1105" s="296"/>
    </row>
    <row r="1106" spans="2:14" s="97" customFormat="1" ht="15" hidden="1">
      <c r="B1106" s="151"/>
      <c r="C1106" s="145"/>
      <c r="D1106" s="167"/>
      <c r="E1106" s="94"/>
      <c r="F1106" s="94"/>
      <c r="G1106" s="95"/>
      <c r="H1106" s="95"/>
      <c r="I1106" s="94"/>
      <c r="J1106" s="268">
        <f t="shared" si="152"/>
        <v>0</v>
      </c>
      <c r="K1106" s="96"/>
      <c r="L1106" s="89">
        <f t="shared" si="151"/>
        <v>0</v>
      </c>
      <c r="N1106" s="296"/>
    </row>
    <row r="1107" spans="2:14" s="97" customFormat="1" ht="15" hidden="1">
      <c r="B1107" s="151"/>
      <c r="C1107" s="146"/>
      <c r="D1107" s="167"/>
      <c r="E1107" s="94"/>
      <c r="F1107" s="94"/>
      <c r="G1107" s="95"/>
      <c r="H1107" s="95"/>
      <c r="I1107" s="94"/>
      <c r="J1107" s="268">
        <f t="shared" si="152"/>
        <v>0</v>
      </c>
      <c r="K1107" s="96"/>
      <c r="L1107" s="89">
        <f t="shared" si="151"/>
        <v>0</v>
      </c>
      <c r="N1107" s="296"/>
    </row>
    <row r="1108" spans="2:14" s="97" customFormat="1" ht="15" hidden="1">
      <c r="B1108" s="151"/>
      <c r="C1108" s="145"/>
      <c r="D1108" s="167"/>
      <c r="E1108" s="94"/>
      <c r="F1108" s="94"/>
      <c r="G1108" s="95"/>
      <c r="H1108" s="95"/>
      <c r="I1108" s="94"/>
      <c r="J1108" s="268">
        <f t="shared" si="152"/>
        <v>0</v>
      </c>
      <c r="K1108" s="96"/>
      <c r="L1108" s="89">
        <f t="shared" si="151"/>
        <v>0</v>
      </c>
      <c r="N1108" s="296"/>
    </row>
    <row r="1109" spans="2:14" s="97" customFormat="1" ht="15" hidden="1">
      <c r="B1109" s="151"/>
      <c r="C1109" s="145"/>
      <c r="D1109" s="167"/>
      <c r="E1109" s="94"/>
      <c r="F1109" s="94"/>
      <c r="G1109" s="95"/>
      <c r="H1109" s="95"/>
      <c r="I1109" s="94"/>
      <c r="J1109" s="268">
        <f t="shared" si="152"/>
        <v>0</v>
      </c>
      <c r="K1109" s="96"/>
      <c r="L1109" s="89">
        <f t="shared" si="151"/>
        <v>0</v>
      </c>
      <c r="N1109" s="296"/>
    </row>
    <row r="1110" spans="2:14" s="97" customFormat="1" ht="15" hidden="1">
      <c r="B1110" s="151"/>
      <c r="C1110" s="145"/>
      <c r="D1110" s="167"/>
      <c r="E1110" s="94"/>
      <c r="F1110" s="94"/>
      <c r="G1110" s="95"/>
      <c r="H1110" s="95"/>
      <c r="I1110" s="94"/>
      <c r="J1110" s="268">
        <f t="shared" si="152"/>
        <v>0</v>
      </c>
      <c r="K1110" s="96"/>
      <c r="L1110" s="89">
        <f t="shared" si="151"/>
        <v>0</v>
      </c>
      <c r="N1110" s="296"/>
    </row>
    <row r="1111" spans="2:14" s="97" customFormat="1" ht="15" hidden="1">
      <c r="B1111" s="151"/>
      <c r="C1111" s="145"/>
      <c r="D1111" s="167"/>
      <c r="E1111" s="94"/>
      <c r="F1111" s="94"/>
      <c r="G1111" s="95"/>
      <c r="H1111" s="95"/>
      <c r="I1111" s="94"/>
      <c r="J1111" s="268">
        <f t="shared" si="152"/>
        <v>0</v>
      </c>
      <c r="K1111" s="96"/>
      <c r="L1111" s="89">
        <f t="shared" si="151"/>
        <v>0</v>
      </c>
      <c r="N1111" s="296"/>
    </row>
    <row r="1112" spans="2:14" s="97" customFormat="1" ht="15" hidden="1">
      <c r="B1112" s="151"/>
      <c r="C1112" s="145"/>
      <c r="D1112" s="167"/>
      <c r="E1112" s="94"/>
      <c r="F1112" s="94"/>
      <c r="G1112" s="95"/>
      <c r="H1112" s="95"/>
      <c r="I1112" s="98">
        <f>SUM(I1104:I1111)</f>
        <v>0</v>
      </c>
      <c r="J1112" s="268">
        <f t="shared" si="152"/>
        <v>0</v>
      </c>
      <c r="K1112" s="96"/>
      <c r="L1112" s="89">
        <f t="shared" si="151"/>
        <v>0</v>
      </c>
      <c r="N1112" s="296"/>
    </row>
    <row r="1113" spans="2:14" s="97" customFormat="1" ht="15" hidden="1">
      <c r="B1113" s="151"/>
      <c r="C1113" s="145"/>
      <c r="D1113" s="167"/>
      <c r="E1113" s="94"/>
      <c r="F1113" s="94"/>
      <c r="G1113" s="95"/>
      <c r="H1113" s="95"/>
      <c r="I1113" s="94"/>
      <c r="J1113" s="268">
        <f t="shared" si="152"/>
        <v>0</v>
      </c>
      <c r="K1113" s="96"/>
      <c r="L1113" s="89">
        <f t="shared" si="151"/>
        <v>0</v>
      </c>
      <c r="N1113" s="296"/>
    </row>
    <row r="1114" spans="2:14" s="97" customFormat="1" ht="15" hidden="1">
      <c r="B1114" s="151"/>
      <c r="C1114" s="145"/>
      <c r="D1114" s="167"/>
      <c r="E1114" s="94"/>
      <c r="F1114" s="94"/>
      <c r="G1114" s="95"/>
      <c r="H1114" s="95"/>
      <c r="I1114" s="98">
        <f>I1112</f>
        <v>0</v>
      </c>
      <c r="J1114" s="268">
        <f t="shared" si="152"/>
        <v>0</v>
      </c>
      <c r="K1114" s="96"/>
      <c r="L1114" s="89">
        <f t="shared" si="151"/>
        <v>0</v>
      </c>
      <c r="N1114" s="296"/>
    </row>
    <row r="1115" spans="2:14" s="97" customFormat="1" ht="15" hidden="1">
      <c r="B1115" s="151"/>
      <c r="C1115" s="145"/>
      <c r="D1115" s="167"/>
      <c r="E1115" s="94"/>
      <c r="F1115" s="94"/>
      <c r="G1115" s="95"/>
      <c r="H1115" s="95"/>
      <c r="I1115" s="95"/>
      <c r="J1115" s="268">
        <f t="shared" si="152"/>
        <v>0</v>
      </c>
      <c r="K1115" s="96"/>
      <c r="L1115" s="89">
        <f t="shared" si="151"/>
        <v>0</v>
      </c>
      <c r="N1115" s="296"/>
    </row>
    <row r="1116" spans="2:14" s="97" customFormat="1" ht="15" hidden="1">
      <c r="B1116" s="151"/>
      <c r="C1116" s="145"/>
      <c r="D1116" s="167"/>
      <c r="E1116" s="94"/>
      <c r="F1116" s="94"/>
      <c r="G1116" s="95"/>
      <c r="H1116" s="95"/>
      <c r="I1116" s="95"/>
      <c r="J1116" s="268">
        <f t="shared" si="152"/>
        <v>0</v>
      </c>
      <c r="K1116" s="96"/>
      <c r="L1116" s="89">
        <f t="shared" si="151"/>
        <v>0</v>
      </c>
      <c r="N1116" s="296"/>
    </row>
    <row r="1117" spans="2:14" s="97" customFormat="1" ht="15" hidden="1">
      <c r="B1117" s="151"/>
      <c r="C1117" s="145"/>
      <c r="D1117" s="167"/>
      <c r="E1117" s="94"/>
      <c r="F1117" s="94"/>
      <c r="G1117" s="95"/>
      <c r="H1117" s="95"/>
      <c r="I1117" s="95"/>
      <c r="J1117" s="268">
        <f t="shared" si="152"/>
        <v>0</v>
      </c>
      <c r="K1117" s="96"/>
      <c r="L1117" s="89">
        <f t="shared" si="151"/>
        <v>0</v>
      </c>
      <c r="N1117" s="296"/>
    </row>
    <row r="1118" spans="2:14" s="97" customFormat="1" ht="15" hidden="1">
      <c r="B1118" s="151"/>
      <c r="C1118" s="145"/>
      <c r="D1118" s="167"/>
      <c r="E1118" s="94"/>
      <c r="F1118" s="94"/>
      <c r="G1118" s="95"/>
      <c r="H1118" s="95"/>
      <c r="I1118" s="95"/>
      <c r="J1118" s="268">
        <f t="shared" si="152"/>
        <v>0</v>
      </c>
      <c r="K1118" s="96"/>
      <c r="L1118" s="89">
        <f t="shared" si="151"/>
        <v>0</v>
      </c>
      <c r="N1118" s="296"/>
    </row>
    <row r="1119" spans="2:14" s="97" customFormat="1" ht="15" hidden="1">
      <c r="B1119" s="151"/>
      <c r="C1119" s="145"/>
      <c r="D1119" s="167"/>
      <c r="E1119" s="94"/>
      <c r="F1119" s="94"/>
      <c r="G1119" s="95"/>
      <c r="H1119" s="95"/>
      <c r="I1119" s="95"/>
      <c r="J1119" s="268">
        <f t="shared" si="152"/>
        <v>0</v>
      </c>
      <c r="K1119" s="96"/>
      <c r="L1119" s="89">
        <f t="shared" si="151"/>
        <v>0</v>
      </c>
      <c r="N1119" s="296"/>
    </row>
    <row r="1120" spans="2:14" s="97" customFormat="1" ht="15" hidden="1">
      <c r="B1120" s="151"/>
      <c r="C1120" s="145"/>
      <c r="D1120" s="167"/>
      <c r="E1120" s="94"/>
      <c r="F1120" s="94"/>
      <c r="G1120" s="95"/>
      <c r="H1120" s="95"/>
      <c r="I1120" s="95"/>
      <c r="J1120" s="268">
        <f t="shared" si="152"/>
        <v>0</v>
      </c>
      <c r="K1120" s="96"/>
      <c r="L1120" s="89">
        <f t="shared" si="151"/>
        <v>0</v>
      </c>
      <c r="N1120" s="296"/>
    </row>
    <row r="1121" spans="2:14" s="97" customFormat="1" ht="15" hidden="1">
      <c r="B1121" s="151"/>
      <c r="C1121" s="145"/>
      <c r="D1121" s="167"/>
      <c r="E1121" s="94"/>
      <c r="F1121" s="94"/>
      <c r="G1121" s="95"/>
      <c r="H1121" s="95"/>
      <c r="I1121" s="95"/>
      <c r="J1121" s="268">
        <f t="shared" si="152"/>
        <v>0</v>
      </c>
      <c r="K1121" s="96"/>
      <c r="L1121" s="89">
        <f t="shared" si="151"/>
        <v>0</v>
      </c>
      <c r="N1121" s="296"/>
    </row>
    <row r="1122" spans="2:14" s="97" customFormat="1" ht="15" hidden="1">
      <c r="B1122" s="151"/>
      <c r="C1122" s="145"/>
      <c r="D1122" s="167"/>
      <c r="E1122" s="94"/>
      <c r="F1122" s="94"/>
      <c r="G1122" s="95"/>
      <c r="H1122" s="95"/>
      <c r="I1122" s="95"/>
      <c r="J1122" s="268">
        <f t="shared" si="152"/>
        <v>0</v>
      </c>
      <c r="K1122" s="96"/>
      <c r="L1122" s="89">
        <f t="shared" si="151"/>
        <v>0</v>
      </c>
      <c r="N1122" s="296"/>
    </row>
    <row r="1123" spans="2:14" s="97" customFormat="1" ht="15" hidden="1">
      <c r="B1123" s="151"/>
      <c r="C1123" s="145"/>
      <c r="D1123" s="167"/>
      <c r="E1123" s="94"/>
      <c r="F1123" s="94"/>
      <c r="G1123" s="95"/>
      <c r="H1123" s="95"/>
      <c r="I1123" s="95"/>
      <c r="J1123" s="268">
        <f t="shared" si="152"/>
        <v>0</v>
      </c>
      <c r="K1123" s="96"/>
      <c r="L1123" s="89">
        <f t="shared" si="151"/>
        <v>0</v>
      </c>
      <c r="N1123" s="296"/>
    </row>
    <row r="1124" spans="2:14" s="97" customFormat="1" ht="15" hidden="1">
      <c r="B1124" s="151"/>
      <c r="C1124" s="145"/>
      <c r="D1124" s="167"/>
      <c r="E1124" s="94"/>
      <c r="F1124" s="94"/>
      <c r="G1124" s="95"/>
      <c r="H1124" s="95"/>
      <c r="I1124" s="95"/>
      <c r="J1124" s="268">
        <f t="shared" si="152"/>
        <v>0</v>
      </c>
      <c r="K1124" s="96"/>
      <c r="L1124" s="89">
        <f t="shared" si="151"/>
        <v>0</v>
      </c>
      <c r="N1124" s="296"/>
    </row>
    <row r="1125" spans="2:14" s="97" customFormat="1" ht="15" hidden="1">
      <c r="B1125" s="151"/>
      <c r="C1125" s="145"/>
      <c r="D1125" s="167"/>
      <c r="E1125" s="94"/>
      <c r="F1125" s="94"/>
      <c r="G1125" s="95"/>
      <c r="H1125" s="95"/>
      <c r="I1125" s="95"/>
      <c r="J1125" s="268">
        <f t="shared" si="152"/>
        <v>0</v>
      </c>
      <c r="K1125" s="96"/>
      <c r="L1125" s="89">
        <f t="shared" si="151"/>
        <v>0</v>
      </c>
      <c r="N1125" s="296"/>
    </row>
    <row r="1126" spans="2:14" s="97" customFormat="1" ht="15" hidden="1">
      <c r="B1126" s="151"/>
      <c r="C1126" s="145"/>
      <c r="D1126" s="167"/>
      <c r="E1126" s="94"/>
      <c r="F1126" s="94"/>
      <c r="G1126" s="95"/>
      <c r="H1126" s="95"/>
      <c r="I1126" s="95"/>
      <c r="J1126" s="268">
        <f t="shared" si="152"/>
        <v>0</v>
      </c>
      <c r="K1126" s="96"/>
      <c r="L1126" s="89">
        <f t="shared" si="151"/>
        <v>0</v>
      </c>
      <c r="N1126" s="296"/>
    </row>
    <row r="1127" spans="2:14" s="97" customFormat="1" ht="15" hidden="1">
      <c r="B1127" s="151"/>
      <c r="C1127" s="145"/>
      <c r="D1127" s="167"/>
      <c r="E1127" s="94"/>
      <c r="F1127" s="94"/>
      <c r="G1127" s="95"/>
      <c r="H1127" s="95"/>
      <c r="I1127" s="95"/>
      <c r="J1127" s="268">
        <f t="shared" si="152"/>
        <v>0</v>
      </c>
      <c r="K1127" s="96"/>
      <c r="L1127" s="89">
        <f t="shared" si="151"/>
        <v>0</v>
      </c>
      <c r="N1127" s="296"/>
    </row>
    <row r="1128" spans="2:14" s="97" customFormat="1" ht="15" hidden="1">
      <c r="B1128" s="151"/>
      <c r="C1128" s="145"/>
      <c r="D1128" s="167"/>
      <c r="E1128" s="94"/>
      <c r="F1128" s="94"/>
      <c r="G1128" s="95"/>
      <c r="H1128" s="95"/>
      <c r="I1128" s="95"/>
      <c r="J1128" s="268">
        <f t="shared" si="152"/>
        <v>0</v>
      </c>
      <c r="K1128" s="96"/>
      <c r="L1128" s="89">
        <f t="shared" si="151"/>
        <v>0</v>
      </c>
      <c r="N1128" s="296"/>
    </row>
    <row r="1129" spans="2:14" s="97" customFormat="1" ht="15" hidden="1">
      <c r="B1129" s="151"/>
      <c r="C1129" s="145"/>
      <c r="D1129" s="167"/>
      <c r="E1129" s="94"/>
      <c r="F1129" s="94"/>
      <c r="G1129" s="95"/>
      <c r="H1129" s="95"/>
      <c r="I1129" s="95"/>
      <c r="J1129" s="268">
        <f t="shared" si="152"/>
        <v>0</v>
      </c>
      <c r="K1129" s="96"/>
      <c r="L1129" s="89">
        <f t="shared" si="151"/>
        <v>0</v>
      </c>
      <c r="N1129" s="296"/>
    </row>
    <row r="1130" spans="2:14" s="97" customFormat="1" ht="15" hidden="1">
      <c r="B1130" s="151"/>
      <c r="C1130" s="145"/>
      <c r="D1130" s="167"/>
      <c r="E1130" s="94"/>
      <c r="F1130" s="94"/>
      <c r="G1130" s="95"/>
      <c r="H1130" s="95"/>
      <c r="I1130" s="95"/>
      <c r="J1130" s="268">
        <f t="shared" si="152"/>
        <v>0</v>
      </c>
      <c r="K1130" s="96"/>
      <c r="L1130" s="89">
        <f t="shared" si="151"/>
        <v>0</v>
      </c>
      <c r="N1130" s="296"/>
    </row>
    <row r="1131" spans="2:14" s="97" customFormat="1" ht="15" hidden="1">
      <c r="B1131" s="151"/>
      <c r="C1131" s="145"/>
      <c r="D1131" s="167"/>
      <c r="E1131" s="94"/>
      <c r="F1131" s="94"/>
      <c r="G1131" s="95"/>
      <c r="H1131" s="95"/>
      <c r="I1131" s="95"/>
      <c r="J1131" s="268">
        <f t="shared" si="152"/>
        <v>0</v>
      </c>
      <c r="K1131" s="96"/>
      <c r="L1131" s="89">
        <f t="shared" si="151"/>
        <v>0</v>
      </c>
      <c r="N1131" s="296"/>
    </row>
    <row r="1132" spans="2:14" s="97" customFormat="1" ht="15" hidden="1">
      <c r="B1132" s="151"/>
      <c r="C1132" s="145"/>
      <c r="D1132" s="167"/>
      <c r="E1132" s="94"/>
      <c r="F1132" s="94"/>
      <c r="G1132" s="95"/>
      <c r="H1132" s="95"/>
      <c r="I1132" s="95"/>
      <c r="J1132" s="268">
        <f t="shared" si="152"/>
        <v>0</v>
      </c>
      <c r="K1132" s="96"/>
      <c r="L1132" s="89">
        <f t="shared" si="151"/>
        <v>0</v>
      </c>
      <c r="N1132" s="296"/>
    </row>
    <row r="1133" spans="2:14" s="97" customFormat="1" ht="15" hidden="1">
      <c r="B1133" s="151"/>
      <c r="C1133" s="145"/>
      <c r="D1133" s="167"/>
      <c r="E1133" s="94"/>
      <c r="F1133" s="94"/>
      <c r="G1133" s="95"/>
      <c r="H1133" s="95"/>
      <c r="I1133" s="95"/>
      <c r="J1133" s="268">
        <f t="shared" si="152"/>
        <v>0</v>
      </c>
      <c r="K1133" s="96"/>
      <c r="L1133" s="89">
        <f t="shared" si="151"/>
        <v>0</v>
      </c>
      <c r="N1133" s="296"/>
    </row>
    <row r="1134" spans="2:14" s="97" customFormat="1" ht="15" hidden="1">
      <c r="B1134" s="151"/>
      <c r="C1134" s="145"/>
      <c r="D1134" s="167"/>
      <c r="E1134" s="94"/>
      <c r="F1134" s="94"/>
      <c r="G1134" s="95"/>
      <c r="H1134" s="95"/>
      <c r="I1134" s="95"/>
      <c r="J1134" s="268">
        <f t="shared" si="152"/>
        <v>0</v>
      </c>
      <c r="K1134" s="96"/>
      <c r="L1134" s="89">
        <f t="shared" si="151"/>
        <v>0</v>
      </c>
      <c r="N1134" s="296"/>
    </row>
    <row r="1135" spans="2:14" s="97" customFormat="1" ht="15" hidden="1">
      <c r="B1135" s="151"/>
      <c r="C1135" s="145"/>
      <c r="D1135" s="167"/>
      <c r="E1135" s="94"/>
      <c r="F1135" s="94"/>
      <c r="G1135" s="95"/>
      <c r="H1135" s="95"/>
      <c r="I1135" s="95"/>
      <c r="J1135" s="268">
        <f t="shared" si="152"/>
        <v>0</v>
      </c>
      <c r="K1135" s="96"/>
      <c r="L1135" s="89">
        <f t="shared" si="151"/>
        <v>0</v>
      </c>
      <c r="N1135" s="296"/>
    </row>
    <row r="1136" spans="2:14" s="97" customFormat="1" ht="15" hidden="1">
      <c r="B1136" s="151"/>
      <c r="C1136" s="145"/>
      <c r="D1136" s="167"/>
      <c r="E1136" s="94"/>
      <c r="F1136" s="94"/>
      <c r="G1136" s="95"/>
      <c r="H1136" s="95"/>
      <c r="I1136" s="95"/>
      <c r="J1136" s="268">
        <f t="shared" si="152"/>
        <v>0</v>
      </c>
      <c r="K1136" s="96"/>
      <c r="L1136" s="89">
        <f t="shared" si="151"/>
        <v>0</v>
      </c>
      <c r="N1136" s="296"/>
    </row>
    <row r="1137" spans="2:14" s="97" customFormat="1" ht="15" hidden="1">
      <c r="B1137" s="151"/>
      <c r="C1137" s="155"/>
      <c r="D1137" s="167"/>
      <c r="E1137" s="94"/>
      <c r="F1137" s="94"/>
      <c r="G1137" s="95"/>
      <c r="H1137" s="95"/>
      <c r="I1137" s="95"/>
      <c r="J1137" s="268">
        <f t="shared" si="152"/>
        <v>0</v>
      </c>
      <c r="K1137" s="96"/>
      <c r="L1137" s="89">
        <f t="shared" si="151"/>
        <v>0</v>
      </c>
      <c r="N1137" s="296"/>
    </row>
    <row r="1138" spans="2:14" s="97" customFormat="1" ht="15" hidden="1">
      <c r="B1138" s="151"/>
      <c r="C1138" s="145"/>
      <c r="D1138" s="167"/>
      <c r="E1138" s="94"/>
      <c r="F1138" s="94"/>
      <c r="G1138" s="95"/>
      <c r="H1138" s="95"/>
      <c r="I1138" s="95"/>
      <c r="J1138" s="268">
        <f t="shared" si="152"/>
        <v>0</v>
      </c>
      <c r="K1138" s="96"/>
      <c r="L1138" s="89">
        <f t="shared" si="151"/>
        <v>0</v>
      </c>
      <c r="N1138" s="296"/>
    </row>
    <row r="1139" spans="2:14" s="97" customFormat="1" ht="15" hidden="1">
      <c r="B1139" s="141"/>
      <c r="C1139" s="145"/>
      <c r="D1139" s="167"/>
      <c r="E1139" s="94"/>
      <c r="F1139" s="94"/>
      <c r="G1139" s="95"/>
      <c r="H1139" s="95"/>
      <c r="I1139" s="95"/>
      <c r="J1139" s="268">
        <f t="shared" si="152"/>
        <v>0</v>
      </c>
      <c r="K1139" s="96"/>
      <c r="L1139" s="89">
        <f t="shared" si="151"/>
        <v>0</v>
      </c>
      <c r="N1139" s="296"/>
    </row>
    <row r="1140" spans="2:14" ht="15" hidden="1">
      <c r="B1140" s="141"/>
      <c r="C1140" s="145"/>
      <c r="D1140" s="162"/>
      <c r="E1140" s="43"/>
      <c r="F1140" s="43"/>
      <c r="G1140" s="44"/>
      <c r="H1140" s="44"/>
      <c r="I1140" s="95"/>
      <c r="J1140" s="268">
        <f t="shared" si="152"/>
        <v>0</v>
      </c>
      <c r="K1140" s="99"/>
      <c r="L1140" s="89">
        <f t="shared" si="151"/>
        <v>0</v>
      </c>
      <c r="N1140" s="293"/>
    </row>
    <row r="1141" spans="2:14" ht="15" hidden="1">
      <c r="B1141" s="141"/>
      <c r="C1141" s="145"/>
      <c r="D1141" s="162"/>
      <c r="E1141" s="43"/>
      <c r="F1141" s="43"/>
      <c r="G1141" s="44"/>
      <c r="H1141" s="44"/>
      <c r="I1141" s="95"/>
      <c r="J1141" s="268">
        <f t="shared" si="152"/>
        <v>0</v>
      </c>
      <c r="K1141" s="99"/>
      <c r="L1141" s="89">
        <f t="shared" si="151"/>
        <v>0</v>
      </c>
      <c r="N1141" s="293"/>
    </row>
    <row r="1142" spans="2:14" ht="15" hidden="1">
      <c r="B1142" s="141"/>
      <c r="C1142" s="145"/>
      <c r="D1142" s="162"/>
      <c r="E1142" s="43"/>
      <c r="F1142" s="43"/>
      <c r="G1142" s="44"/>
      <c r="H1142" s="44"/>
      <c r="I1142" s="95"/>
      <c r="J1142" s="268">
        <f t="shared" si="152"/>
        <v>0</v>
      </c>
      <c r="K1142" s="99"/>
      <c r="L1142" s="89">
        <f t="shared" si="151"/>
        <v>0</v>
      </c>
      <c r="N1142" s="293"/>
    </row>
    <row r="1143" spans="2:14" ht="15" hidden="1">
      <c r="B1143" s="141"/>
      <c r="C1143" s="145"/>
      <c r="D1143" s="162"/>
      <c r="E1143" s="43"/>
      <c r="F1143" s="43"/>
      <c r="G1143" s="44"/>
      <c r="H1143" s="44"/>
      <c r="I1143" s="95"/>
      <c r="J1143" s="268">
        <f t="shared" si="152"/>
        <v>0</v>
      </c>
      <c r="K1143" s="99"/>
      <c r="L1143" s="89">
        <f t="shared" si="151"/>
        <v>0</v>
      </c>
      <c r="N1143" s="293"/>
    </row>
    <row r="1144" spans="2:14" ht="15" hidden="1">
      <c r="B1144" s="141"/>
      <c r="C1144" s="145"/>
      <c r="D1144" s="162"/>
      <c r="E1144" s="43"/>
      <c r="F1144" s="43"/>
      <c r="G1144" s="44"/>
      <c r="H1144" s="44"/>
      <c r="I1144" s="95"/>
      <c r="J1144" s="268">
        <f t="shared" si="152"/>
        <v>0</v>
      </c>
      <c r="K1144" s="99"/>
      <c r="L1144" s="89">
        <f t="shared" si="151"/>
        <v>0</v>
      </c>
      <c r="N1144" s="293"/>
    </row>
    <row r="1145" spans="2:14" ht="15" hidden="1">
      <c r="B1145" s="141"/>
      <c r="C1145" s="145"/>
      <c r="D1145" s="162"/>
      <c r="E1145" s="43"/>
      <c r="F1145" s="43"/>
      <c r="G1145" s="44"/>
      <c r="H1145" s="44"/>
      <c r="I1145" s="95"/>
      <c r="J1145" s="268">
        <f t="shared" si="152"/>
        <v>0</v>
      </c>
      <c r="K1145" s="99"/>
      <c r="L1145" s="89">
        <f t="shared" si="151"/>
        <v>0</v>
      </c>
      <c r="N1145" s="293"/>
    </row>
    <row r="1146" spans="2:14" ht="15" hidden="1">
      <c r="B1146" s="141"/>
      <c r="C1146" s="145"/>
      <c r="D1146" s="162"/>
      <c r="E1146" s="43"/>
      <c r="F1146" s="43"/>
      <c r="G1146" s="44"/>
      <c r="H1146" s="44"/>
      <c r="I1146" s="95"/>
      <c r="J1146" s="268">
        <f t="shared" si="152"/>
        <v>0</v>
      </c>
      <c r="K1146" s="99"/>
      <c r="L1146" s="89">
        <f t="shared" si="151"/>
        <v>0</v>
      </c>
      <c r="N1146" s="293"/>
    </row>
    <row r="1147" spans="2:14" ht="15" hidden="1">
      <c r="B1147" s="141"/>
      <c r="C1147" s="145"/>
      <c r="D1147" s="162"/>
      <c r="E1147" s="43"/>
      <c r="F1147" s="43"/>
      <c r="G1147" s="44"/>
      <c r="H1147" s="44"/>
      <c r="I1147" s="95"/>
      <c r="J1147" s="268">
        <f t="shared" si="152"/>
        <v>0</v>
      </c>
      <c r="K1147" s="99"/>
      <c r="L1147" s="89">
        <f t="shared" si="151"/>
        <v>0</v>
      </c>
      <c r="N1147" s="293"/>
    </row>
    <row r="1148" spans="2:14" ht="15" hidden="1">
      <c r="B1148" s="141"/>
      <c r="C1148" s="145"/>
      <c r="D1148" s="162"/>
      <c r="E1148" s="43"/>
      <c r="F1148" s="43"/>
      <c r="G1148" s="44"/>
      <c r="H1148" s="44"/>
      <c r="I1148" s="95"/>
      <c r="J1148" s="268">
        <f t="shared" si="152"/>
        <v>0</v>
      </c>
      <c r="K1148" s="99"/>
      <c r="L1148" s="89">
        <f t="shared" si="151"/>
        <v>0</v>
      </c>
      <c r="N1148" s="293"/>
    </row>
    <row r="1149" spans="2:14" ht="15" hidden="1">
      <c r="B1149" s="177" t="s">
        <v>284</v>
      </c>
      <c r="C1149" s="145"/>
      <c r="D1149" s="192" t="s">
        <v>283</v>
      </c>
      <c r="E1149" s="43"/>
      <c r="F1149" s="43"/>
      <c r="G1149" s="44"/>
      <c r="H1149" s="44"/>
      <c r="I1149" s="95"/>
      <c r="J1149" s="268">
        <f t="shared" si="152"/>
        <v>0</v>
      </c>
      <c r="K1149" s="99"/>
      <c r="L1149" s="89">
        <f t="shared" si="151"/>
        <v>0</v>
      </c>
      <c r="N1149" s="293"/>
    </row>
    <row r="1150" spans="2:14" ht="15" hidden="1">
      <c r="B1150" s="180"/>
      <c r="C1150" s="150"/>
      <c r="D1150" s="171" t="s">
        <v>271</v>
      </c>
      <c r="E1150" s="208">
        <f>SUM(E1151:E1152)</f>
        <v>0</v>
      </c>
      <c r="F1150" s="208">
        <f>SUM(F1151:F1152)</f>
        <v>0</v>
      </c>
      <c r="G1150" s="208">
        <f>SUM(G1151:G1152)</f>
        <v>0</v>
      </c>
      <c r="H1150" s="208">
        <f>H1151+H1152</f>
        <v>0</v>
      </c>
      <c r="I1150" s="208">
        <f>I1151+I1152</f>
        <v>0</v>
      </c>
      <c r="J1150" s="268">
        <f t="shared" si="152"/>
        <v>0</v>
      </c>
      <c r="K1150" s="179">
        <f>E1150-J1150</f>
        <v>0</v>
      </c>
      <c r="L1150" s="179">
        <f>F1150-K1150</f>
        <v>0</v>
      </c>
      <c r="N1150" s="293"/>
    </row>
    <row r="1151" spans="2:14" ht="15" hidden="1">
      <c r="B1151" s="180"/>
      <c r="C1151" s="145"/>
      <c r="D1151" s="171" t="s">
        <v>171</v>
      </c>
      <c r="E1151" s="173"/>
      <c r="F1151" s="173"/>
      <c r="G1151" s="173"/>
      <c r="H1151" s="173"/>
      <c r="I1151" s="174"/>
      <c r="J1151" s="268">
        <f t="shared" si="152"/>
        <v>0</v>
      </c>
      <c r="K1151" s="89">
        <f>E1151-J1151</f>
        <v>0</v>
      </c>
      <c r="L1151" s="89">
        <f>F1151-J1151</f>
        <v>0</v>
      </c>
      <c r="N1151" s="293"/>
    </row>
    <row r="1152" spans="2:14" ht="15" hidden="1">
      <c r="B1152" s="180" t="s">
        <v>285</v>
      </c>
      <c r="C1152" s="145"/>
      <c r="D1152" s="171" t="s">
        <v>286</v>
      </c>
      <c r="E1152" s="173"/>
      <c r="F1152" s="173"/>
      <c r="G1152" s="173"/>
      <c r="H1152" s="173"/>
      <c r="I1152" s="174"/>
      <c r="J1152" s="268">
        <f t="shared" si="152"/>
        <v>0</v>
      </c>
      <c r="K1152" s="89">
        <f>E1152-J1152</f>
        <v>0</v>
      </c>
      <c r="L1152" s="89">
        <f>F1152-J1152</f>
        <v>0</v>
      </c>
      <c r="N1152" s="293"/>
    </row>
    <row r="1153" spans="2:14" ht="38.25">
      <c r="B1153" s="143" t="s">
        <v>168</v>
      </c>
      <c r="C1153" s="145"/>
      <c r="D1153" s="162"/>
      <c r="E1153" s="173"/>
      <c r="F1153" s="173"/>
      <c r="G1153" s="173"/>
      <c r="H1153" s="173"/>
      <c r="I1153" s="174"/>
      <c r="J1153" s="268">
        <f t="shared" si="152"/>
        <v>0</v>
      </c>
      <c r="K1153" s="175"/>
      <c r="L1153" s="89">
        <f t="shared" si="151"/>
        <v>0</v>
      </c>
      <c r="N1153" s="293"/>
    </row>
    <row r="1154" spans="2:14" s="84" customFormat="1" ht="15.75" thickBot="1">
      <c r="B1154" s="6"/>
      <c r="C1154" s="145">
        <v>450</v>
      </c>
      <c r="D1154" s="163"/>
      <c r="E1154" s="106"/>
      <c r="F1154" s="106"/>
      <c r="G1154" s="106"/>
      <c r="H1154" s="106">
        <f>H20-H91</f>
        <v>0</v>
      </c>
      <c r="I1154" s="106"/>
      <c r="J1154" s="106"/>
      <c r="K1154" s="106"/>
      <c r="L1154" s="106"/>
      <c r="N1154" s="295"/>
    </row>
    <row r="1155" spans="3:10" ht="12.75">
      <c r="C1155" s="157"/>
      <c r="D1155" s="107"/>
      <c r="J1155" s="7"/>
    </row>
    <row r="1156" spans="2:12" ht="14.25">
      <c r="B1156" s="110" t="s">
        <v>411</v>
      </c>
      <c r="C1156" s="158"/>
      <c r="D1156" s="108"/>
      <c r="E1156" s="7" t="s">
        <v>419</v>
      </c>
      <c r="K1156" s="109">
        <v>0</v>
      </c>
      <c r="L1156" s="109">
        <v>36155.88</v>
      </c>
    </row>
    <row r="1157" spans="2:7" ht="14.25">
      <c r="B1157" s="110"/>
      <c r="C1157" s="158"/>
      <c r="D1157" s="110"/>
      <c r="E1157" s="111"/>
      <c r="F1157" s="111"/>
      <c r="G1157" s="111"/>
    </row>
    <row r="1158" spans="2:5" ht="14.25">
      <c r="B1158" s="110" t="s">
        <v>412</v>
      </c>
      <c r="C1158" s="158"/>
      <c r="D1158" s="110"/>
      <c r="E1158" s="111" t="s">
        <v>420</v>
      </c>
    </row>
    <row r="1159" spans="1:18" s="7" customFormat="1" ht="14.25">
      <c r="A1159"/>
      <c r="B1159" s="110"/>
      <c r="C1159" s="158"/>
      <c r="D1159" s="110"/>
      <c r="E1159" s="111" t="s">
        <v>273</v>
      </c>
      <c r="F1159" s="7" t="s">
        <v>288</v>
      </c>
      <c r="J1159"/>
      <c r="K1159"/>
      <c r="L1159"/>
      <c r="M1159"/>
      <c r="N1159"/>
      <c r="O1159"/>
      <c r="P1159"/>
      <c r="Q1159"/>
      <c r="R1159"/>
    </row>
    <row r="1160" spans="1:18" s="7" customFormat="1" ht="14.25">
      <c r="A1160"/>
      <c r="B1160" s="110" t="s">
        <v>431</v>
      </c>
      <c r="C1160" s="67"/>
      <c r="D1160" s="110"/>
      <c r="E1160" s="111"/>
      <c r="J1160"/>
      <c r="K1160"/>
      <c r="L1160"/>
      <c r="M1160"/>
      <c r="N1160"/>
      <c r="O1160"/>
      <c r="P1160"/>
      <c r="Q1160"/>
      <c r="R1160"/>
    </row>
    <row r="1161" spans="1:18" s="7" customFormat="1" ht="14.25">
      <c r="A1161"/>
      <c r="B1161" s="6"/>
      <c r="C1161" s="67"/>
      <c r="D1161" s="110"/>
      <c r="E1161" s="111"/>
      <c r="J1161"/>
      <c r="K1161"/>
      <c r="L1161"/>
      <c r="M1161"/>
      <c r="N1161"/>
      <c r="O1161"/>
      <c r="P1161"/>
      <c r="Q1161"/>
      <c r="R1161"/>
    </row>
  </sheetData>
  <sheetProtection/>
  <printOptions/>
  <pageMargins left="0.7086614173228347" right="0.1968503937007874" top="0.7874015748031497" bottom="0.3937007874015748" header="0" footer="0"/>
  <pageSetup blackAndWhite="1" fitToHeight="4" horizontalDpi="600" verticalDpi="600" orientation="landscape" pageOrder="overThenDown" paperSize="9" scale="62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2011-09-05T21:57:27Z</cp:lastPrinted>
  <dcterms:created xsi:type="dcterms:W3CDTF">2005-11-24T07:32:29Z</dcterms:created>
  <dcterms:modified xsi:type="dcterms:W3CDTF">2011-09-05T21:57:49Z</dcterms:modified>
  <cp:category/>
  <cp:version/>
  <cp:contentType/>
  <cp:contentStatus/>
</cp:coreProperties>
</file>